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1.xml" ContentType="application/vnd.openxmlformats-officedocument.spreadsheetml.comments+xml"/>
  <Override PartName="/xl/drawings/drawing3.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codeName="ThisWorkbook" defaultThemeVersion="166925"/>
  <mc:AlternateContent xmlns:mc="http://schemas.openxmlformats.org/markup-compatibility/2006">
    <mc:Choice Requires="x15">
      <x15ac:absPath xmlns:x15ac="http://schemas.microsoft.com/office/spreadsheetml/2010/11/ac" url="D:\DAT-EXCEL-SOFT\防護柵計算\"/>
    </mc:Choice>
  </mc:AlternateContent>
  <xr:revisionPtr revIDLastSave="0" documentId="13_ncr:1_{47066E5B-F206-4863-9AEE-EB2154C20427}" xr6:coauthVersionLast="47" xr6:coauthVersionMax="47" xr10:uidLastSave="{00000000-0000-0000-0000-000000000000}"/>
  <bookViews>
    <workbookView xWindow="-120" yWindow="-120" windowWidth="29040" windowHeight="17640" xr2:uid="{00000000-000D-0000-FFFF-FFFF00000000}"/>
  </bookViews>
  <sheets>
    <sheet name="説明" sheetId="2" r:id="rId1"/>
    <sheet name="土中埋込み用-支柱のみ" sheetId="1" r:id="rId2"/>
    <sheet name="土中埋込み用 -根巻きコンクリート補強" sheetId="4" r:id="rId3"/>
    <sheet name="LIST" sheetId="3" r:id="rId4"/>
  </sheets>
  <definedNames>
    <definedName name="Alfa">'土中埋込み用 -根巻きコンクリート補強'!$F$17</definedName>
    <definedName name="Bc">'土中埋込み用 -根巻きコンクリート補強'!$F$14</definedName>
    <definedName name="CA">'土中埋込み用 -根巻きコンクリート補強'!$F$59</definedName>
    <definedName name="CB">'土中埋込み用 -根巻きコンクリート補強'!$F$53</definedName>
    <definedName name="CX">'土中埋込み用 -根巻きコンクリート補強'!$F$55</definedName>
    <definedName name="GNM" localSheetId="2">'土中埋込み用 -根巻きコンクリート補強'!$F$12</definedName>
    <definedName name="GNM">'土中埋込み用-支柱のみ'!$E$12</definedName>
    <definedName name="GNMC">'土中埋込み用 -根巻きコンクリート補強'!$F$16</definedName>
    <definedName name="GPA" localSheetId="2">'土中埋込み用 -根巻きコンクリート補強'!$F$58</definedName>
    <definedName name="GPA">'土中埋込み用-支柱のみ'!$E$54</definedName>
    <definedName name="GPB" localSheetId="2">'土中埋込み用 -根巻きコンクリート補強'!$F$52</definedName>
    <definedName name="GPB">'土中埋込み用-支柱のみ'!$E$50</definedName>
    <definedName name="GPH" localSheetId="2">'土中埋込み用 -根巻きコンクリート補強'!$F$9</definedName>
    <definedName name="GPH">'土中埋込み用-支柱のみ'!$E$9</definedName>
    <definedName name="GPL" localSheetId="2">'土中埋込み用 -根巻きコンクリート補強'!$F$8</definedName>
    <definedName name="GPL">'土中埋込み用-支柱のみ'!$E$8</definedName>
    <definedName name="GPX" localSheetId="2">'土中埋込み用 -根巻きコンクリート補強'!$F$11</definedName>
    <definedName name="GPX">'土中埋込み用-支柱のみ'!$E$11</definedName>
    <definedName name="SLN" localSheetId="2">'土中埋込み用 -根巻きコンクリート補強'!$F$10</definedName>
    <definedName name="SLN">'土中埋込み用-支柱のみ'!$E$10</definedName>
    <definedName name="Tc">'土中埋込み用 -根巻きコンクリート補強'!$F$15</definedName>
    <definedName name="THT">'土中埋込み用 -根巻きコンクリート補強'!$F$56</definedName>
    <definedName name="Wc">'土中埋込み用 -根巻きコンクリート補強'!$F$13</definedName>
  </definedNames>
  <calcPr calcId="191029"/>
</workbook>
</file>

<file path=xl/calcChain.xml><?xml version="1.0" encoding="utf-8"?>
<calcChain xmlns="http://schemas.openxmlformats.org/spreadsheetml/2006/main">
  <c r="G8" i="4" l="1"/>
  <c r="F51" i="4"/>
  <c r="G9" i="4"/>
  <c r="E49" i="1"/>
  <c r="F9" i="1"/>
  <c r="F8" i="1"/>
  <c r="F80" i="4"/>
  <c r="G4" i="4"/>
  <c r="F52" i="4"/>
  <c r="G56" i="4" s="1"/>
  <c r="F73" i="4"/>
  <c r="F74" i="4" s="1"/>
  <c r="F75" i="4"/>
  <c r="F76" i="4" s="1"/>
  <c r="F55" i="4"/>
  <c r="F53" i="4"/>
  <c r="F57" i="4"/>
  <c r="F4" i="1"/>
  <c r="F5" i="1"/>
  <c r="E50" i="1"/>
  <c r="E52" i="1" s="1"/>
  <c r="E54" i="1" s="1"/>
  <c r="E53" i="1"/>
  <c r="D4" i="4"/>
  <c r="H4" i="4"/>
  <c r="I4" i="4"/>
  <c r="D5" i="4"/>
  <c r="G5" i="4"/>
  <c r="H5" i="4"/>
  <c r="I5" i="4"/>
  <c r="F50" i="4"/>
  <c r="F54" i="4"/>
  <c r="F84" i="4"/>
  <c r="F89" i="4" s="1"/>
  <c r="F88" i="4"/>
  <c r="G4" i="1"/>
  <c r="E67" i="1" s="1"/>
  <c r="G5" i="1"/>
  <c r="H4" i="1"/>
  <c r="E71" i="1" s="1"/>
  <c r="H5" i="1"/>
  <c r="E48" i="1"/>
  <c r="C5" i="1"/>
  <c r="C4" i="1"/>
  <c r="E51" i="1"/>
  <c r="E72" i="1" l="1"/>
  <c r="F52" i="1"/>
  <c r="E60" i="1"/>
  <c r="E63" i="1"/>
  <c r="E57" i="1"/>
  <c r="E61" i="1" s="1"/>
  <c r="E59" i="1"/>
  <c r="F77" i="4"/>
  <c r="F78" i="4" s="1"/>
  <c r="E58" i="1"/>
  <c r="E62" i="1" s="1"/>
  <c r="F56" i="4"/>
  <c r="F64" i="4" s="1"/>
  <c r="F68" i="4" s="1"/>
  <c r="E64" i="1" l="1"/>
  <c r="E65" i="1" s="1"/>
  <c r="E66" i="1" s="1"/>
  <c r="E73" i="1" s="1"/>
  <c r="F59" i="4"/>
  <c r="F79" i="4" s="1"/>
  <c r="F81" i="4" s="1"/>
  <c r="F82" i="4" s="1"/>
  <c r="F58" i="4"/>
  <c r="C68" i="1" l="1"/>
  <c r="C74" i="1"/>
  <c r="F63" i="4"/>
  <c r="F67" i="4" s="1"/>
  <c r="F70" i="4" s="1"/>
  <c r="F71" i="4" s="1"/>
  <c r="F72" i="4" s="1"/>
  <c r="F83" i="4" s="1"/>
  <c r="F66" i="4"/>
  <c r="F65" i="4"/>
  <c r="F69" i="4"/>
  <c r="D85" i="4" l="1"/>
  <c r="F90" i="4"/>
  <c r="D91" i="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CIVILTEC</author>
  </authors>
  <commentList>
    <comment ref="E13" authorId="0" shapeId="0" xr:uid="{00000000-0006-0000-0100-000001000000}">
      <text>
        <r>
          <rPr>
            <b/>
            <sz val="9"/>
            <color indexed="81"/>
            <rFont val="ＭＳ Ｐゴシック"/>
            <family val="3"/>
            <charset val="128"/>
          </rPr>
          <t>通常は 30度</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CIVILTEC</author>
  </authors>
  <commentList>
    <comment ref="F17" authorId="0" shapeId="0" xr:uid="{00000000-0006-0000-0200-000001000000}">
      <text>
        <r>
          <rPr>
            <b/>
            <sz val="9"/>
            <color indexed="81"/>
            <rFont val="ＭＳ Ｐゴシック"/>
            <family val="3"/>
            <charset val="128"/>
          </rPr>
          <t>通常は 30度</t>
        </r>
      </text>
    </comment>
  </commentList>
</comments>
</file>

<file path=xl/sharedStrings.xml><?xml version="1.0" encoding="utf-8"?>
<sst xmlns="http://schemas.openxmlformats.org/spreadsheetml/2006/main" count="481" uniqueCount="338">
  <si>
    <t>支柱間隔</t>
    <rPh sb="0" eb="2">
      <t>シチュウ</t>
    </rPh>
    <rPh sb="2" eb="4">
      <t>カンカク</t>
    </rPh>
    <phoneticPr fontId="2"/>
  </si>
  <si>
    <t>法面勾配</t>
    <rPh sb="0" eb="4">
      <t>ノリメンコウバイ</t>
    </rPh>
    <phoneticPr fontId="2"/>
  </si>
  <si>
    <t>法肩距離</t>
    <rPh sb="0" eb="2">
      <t>ノリカタ</t>
    </rPh>
    <rPh sb="2" eb="4">
      <t>キョリ</t>
    </rPh>
    <phoneticPr fontId="2"/>
  </si>
  <si>
    <t>記号</t>
    <rPh sb="0" eb="2">
      <t>キゴウ</t>
    </rPh>
    <phoneticPr fontId="2"/>
  </si>
  <si>
    <t>単位</t>
    <rPh sb="0" eb="2">
      <t>タンイ</t>
    </rPh>
    <phoneticPr fontId="2"/>
  </si>
  <si>
    <t>支柱根入れ長</t>
    <rPh sb="0" eb="2">
      <t>シチュウ</t>
    </rPh>
    <rPh sb="2" eb="4">
      <t>ネイ</t>
    </rPh>
    <rPh sb="5" eb="6">
      <t>チョウ</t>
    </rPh>
    <phoneticPr fontId="2"/>
  </si>
  <si>
    <t>計算条件表</t>
    <rPh sb="0" eb="4">
      <t>ケイサンジョウケン</t>
    </rPh>
    <rPh sb="4" eb="5">
      <t>ヒョウ</t>
    </rPh>
    <phoneticPr fontId="2"/>
  </si>
  <si>
    <t>項目</t>
    <rPh sb="0" eb="2">
      <t>コウモク</t>
    </rPh>
    <phoneticPr fontId="2"/>
  </si>
  <si>
    <t>計算項目</t>
    <rPh sb="0" eb="2">
      <t>ケイサン</t>
    </rPh>
    <rPh sb="2" eb="4">
      <t>コウモク</t>
    </rPh>
    <phoneticPr fontId="2"/>
  </si>
  <si>
    <t>支柱の有効埋込長</t>
    <rPh sb="0" eb="2">
      <t>シチュウ</t>
    </rPh>
    <rPh sb="3" eb="5">
      <t>ユウコウ</t>
    </rPh>
    <rPh sb="5" eb="6">
      <t>ウ</t>
    </rPh>
    <rPh sb="6" eb="7">
      <t>コ</t>
    </rPh>
    <rPh sb="7" eb="8">
      <t>チョウ</t>
    </rPh>
    <phoneticPr fontId="2"/>
  </si>
  <si>
    <t>路肩距離</t>
    <rPh sb="0" eb="2">
      <t>ロカタ</t>
    </rPh>
    <rPh sb="2" eb="4">
      <t>キョリ</t>
    </rPh>
    <phoneticPr fontId="2"/>
  </si>
  <si>
    <t>法面角度</t>
    <rPh sb="0" eb="2">
      <t>ノリメン</t>
    </rPh>
    <rPh sb="2" eb="4">
      <t>カクド</t>
    </rPh>
    <phoneticPr fontId="2"/>
  </si>
  <si>
    <t>影響角度</t>
    <rPh sb="0" eb="2">
      <t>エイキョウ</t>
    </rPh>
    <rPh sb="2" eb="4">
      <t>カクド</t>
    </rPh>
    <phoneticPr fontId="2"/>
  </si>
  <si>
    <t>度</t>
    <rPh sb="0" eb="1">
      <t>ド</t>
    </rPh>
    <phoneticPr fontId="2"/>
  </si>
  <si>
    <t>数値</t>
    <rPh sb="0" eb="2">
      <t>スウチ</t>
    </rPh>
    <phoneticPr fontId="2"/>
  </si>
  <si>
    <t>備考</t>
    <rPh sb="0" eb="2">
      <t>ビコウ</t>
    </rPh>
    <phoneticPr fontId="2"/>
  </si>
  <si>
    <t>支柱1本当たり片側影響範囲の計算表</t>
    <rPh sb="0" eb="2">
      <t>シチュウ</t>
    </rPh>
    <rPh sb="3" eb="4">
      <t>ホン</t>
    </rPh>
    <rPh sb="4" eb="5">
      <t>ア</t>
    </rPh>
    <rPh sb="7" eb="9">
      <t>カタガワ</t>
    </rPh>
    <rPh sb="9" eb="11">
      <t>エイキョウ</t>
    </rPh>
    <rPh sb="11" eb="13">
      <t>ハンイ</t>
    </rPh>
    <rPh sb="14" eb="17">
      <t>ケイサンヒョウ</t>
    </rPh>
    <phoneticPr fontId="2"/>
  </si>
  <si>
    <t>三角錐底面積・全体</t>
    <rPh sb="0" eb="3">
      <t>サンカクスイ</t>
    </rPh>
    <rPh sb="3" eb="6">
      <t>テイメンセキ</t>
    </rPh>
    <rPh sb="7" eb="9">
      <t>ゼンタイ</t>
    </rPh>
    <phoneticPr fontId="2"/>
  </si>
  <si>
    <t>三角錐底面積・路面上</t>
    <rPh sb="0" eb="3">
      <t>サンカクスイ</t>
    </rPh>
    <rPh sb="3" eb="6">
      <t>テイメンセキ</t>
    </rPh>
    <rPh sb="7" eb="9">
      <t>ロメン</t>
    </rPh>
    <rPh sb="9" eb="10">
      <t>ジョウ</t>
    </rPh>
    <phoneticPr fontId="2"/>
  </si>
  <si>
    <t>三角錐底面積・重複部</t>
    <rPh sb="0" eb="3">
      <t>サンカクスイ</t>
    </rPh>
    <rPh sb="3" eb="6">
      <t>テイメンセキ</t>
    </rPh>
    <rPh sb="7" eb="9">
      <t>チョウフク</t>
    </rPh>
    <rPh sb="9" eb="10">
      <t>ブ</t>
    </rPh>
    <phoneticPr fontId="2"/>
  </si>
  <si>
    <t>重複土量部の高さ</t>
    <rPh sb="0" eb="2">
      <t>ジュウフク</t>
    </rPh>
    <rPh sb="2" eb="4">
      <t>ドリョウ</t>
    </rPh>
    <rPh sb="4" eb="5">
      <t>ブ</t>
    </rPh>
    <rPh sb="6" eb="7">
      <t>タカ</t>
    </rPh>
    <phoneticPr fontId="2"/>
  </si>
  <si>
    <t>影響範囲の仮想全土量</t>
    <rPh sb="0" eb="4">
      <t>エイキョウハンイ</t>
    </rPh>
    <rPh sb="5" eb="7">
      <t>カソウ</t>
    </rPh>
    <rPh sb="7" eb="8">
      <t>ゼン</t>
    </rPh>
    <rPh sb="8" eb="10">
      <t>ドリョウ</t>
    </rPh>
    <phoneticPr fontId="2"/>
  </si>
  <si>
    <t>路面上の仮想土量</t>
    <rPh sb="0" eb="2">
      <t>ロメン</t>
    </rPh>
    <rPh sb="2" eb="3">
      <t>ジョウ</t>
    </rPh>
    <rPh sb="4" eb="6">
      <t>カソウ</t>
    </rPh>
    <rPh sb="6" eb="8">
      <t>ドリョウ</t>
    </rPh>
    <phoneticPr fontId="2"/>
  </si>
  <si>
    <t>重複範囲の土量</t>
    <rPh sb="0" eb="2">
      <t>ジュウフク</t>
    </rPh>
    <rPh sb="2" eb="4">
      <t>ハンイ</t>
    </rPh>
    <rPh sb="5" eb="7">
      <t>ドリョウ</t>
    </rPh>
    <phoneticPr fontId="2"/>
  </si>
  <si>
    <t>背面土量</t>
    <rPh sb="0" eb="2">
      <t>ハイメン</t>
    </rPh>
    <rPh sb="2" eb="4">
      <t>ドリョウ</t>
    </rPh>
    <phoneticPr fontId="2"/>
  </si>
  <si>
    <t>背面有効土量</t>
    <rPh sb="0" eb="2">
      <t>ハイメン</t>
    </rPh>
    <rPh sb="2" eb="4">
      <t>ユウコウ</t>
    </rPh>
    <rPh sb="4" eb="6">
      <t>ドリョウ</t>
    </rPh>
    <phoneticPr fontId="2"/>
  </si>
  <si>
    <t>土の単位体積重量</t>
    <rPh sb="0" eb="1">
      <t>ツチ</t>
    </rPh>
    <phoneticPr fontId="2"/>
  </si>
  <si>
    <t>支柱1本が関与する
背面土の質量</t>
    <rPh sb="0" eb="2">
      <t>シチュウ</t>
    </rPh>
    <rPh sb="3" eb="4">
      <t>ホン</t>
    </rPh>
    <rPh sb="5" eb="7">
      <t>カンヨ</t>
    </rPh>
    <rPh sb="10" eb="12">
      <t>ハイメン</t>
    </rPh>
    <rPh sb="12" eb="13">
      <t>ツチ</t>
    </rPh>
    <rPh sb="14" eb="16">
      <t>シツリョウ</t>
    </rPh>
    <phoneticPr fontId="2"/>
  </si>
  <si>
    <t>形式</t>
    <rPh sb="0" eb="2">
      <t>ケイシキ</t>
    </rPh>
    <phoneticPr fontId="2"/>
  </si>
  <si>
    <t>用途</t>
    <rPh sb="0" eb="2">
      <t>ヨウト</t>
    </rPh>
    <phoneticPr fontId="2"/>
  </si>
  <si>
    <t>仕様記号</t>
    <rPh sb="0" eb="2">
      <t>シヨウ</t>
    </rPh>
    <rPh sb="2" eb="4">
      <t>キゴウ</t>
    </rPh>
    <phoneticPr fontId="2"/>
  </si>
  <si>
    <t>路側</t>
    <rPh sb="0" eb="2">
      <t>ロソク</t>
    </rPh>
    <phoneticPr fontId="2"/>
  </si>
  <si>
    <t>分離帯</t>
    <rPh sb="0" eb="3">
      <t>ブンリタイ</t>
    </rPh>
    <phoneticPr fontId="2"/>
  </si>
  <si>
    <t>歩車道境界</t>
    <rPh sb="0" eb="3">
      <t>ホシャドウ</t>
    </rPh>
    <rPh sb="3" eb="5">
      <t>キョウカイ</t>
    </rPh>
    <phoneticPr fontId="2"/>
  </si>
  <si>
    <t>背面土質量
(t)</t>
    <rPh sb="0" eb="2">
      <t>ハイメン</t>
    </rPh>
    <rPh sb="2" eb="4">
      <t>ドシツ</t>
    </rPh>
    <rPh sb="4" eb="5">
      <t>リョウ</t>
    </rPh>
    <phoneticPr fontId="2"/>
  </si>
  <si>
    <t>支柱根入長
H (m)</t>
    <rPh sb="0" eb="2">
      <t>シチュウ</t>
    </rPh>
    <rPh sb="2" eb="3">
      <t>ネ</t>
    </rPh>
    <rPh sb="3" eb="4">
      <t>イリ</t>
    </rPh>
    <rPh sb="4" eb="5">
      <t>チョウ</t>
    </rPh>
    <phoneticPr fontId="2"/>
  </si>
  <si>
    <t>支柱の根入長及び、支柱1本が関与する背面土質量(標準防護柵)</t>
    <rPh sb="0" eb="2">
      <t>シチュウ</t>
    </rPh>
    <rPh sb="3" eb="5">
      <t>ネイ</t>
    </rPh>
    <rPh sb="5" eb="6">
      <t>チョウ</t>
    </rPh>
    <rPh sb="6" eb="7">
      <t>オヨ</t>
    </rPh>
    <rPh sb="9" eb="11">
      <t>シチュウ</t>
    </rPh>
    <rPh sb="12" eb="13">
      <t>ホン</t>
    </rPh>
    <rPh sb="14" eb="18">
      <t>カンヨ</t>
    </rPh>
    <rPh sb="18" eb="20">
      <t>ハイメン</t>
    </rPh>
    <rPh sb="20" eb="23">
      <t>ドシツ</t>
    </rPh>
    <rPh sb="24" eb="26">
      <t>ヒョウジュン</t>
    </rPh>
    <rPh sb="26" eb="29">
      <t>ボウゴサク</t>
    </rPh>
    <phoneticPr fontId="2"/>
  </si>
  <si>
    <t>支柱の根入長及び、支柱1本が関与する背面土質量(耐雪型防護柵)</t>
    <rPh sb="0" eb="2">
      <t>シチュウ</t>
    </rPh>
    <rPh sb="3" eb="5">
      <t>ネイ</t>
    </rPh>
    <rPh sb="5" eb="6">
      <t>チョウ</t>
    </rPh>
    <rPh sb="6" eb="7">
      <t>オヨ</t>
    </rPh>
    <rPh sb="9" eb="11">
      <t>シチュウ</t>
    </rPh>
    <rPh sb="12" eb="13">
      <t>ホン</t>
    </rPh>
    <rPh sb="14" eb="18">
      <t>カンヨ</t>
    </rPh>
    <rPh sb="18" eb="20">
      <t>ハイメン</t>
    </rPh>
    <rPh sb="20" eb="23">
      <t>ドシツ</t>
    </rPh>
    <rPh sb="24" eb="26">
      <t>タイセツ</t>
    </rPh>
    <rPh sb="26" eb="27">
      <t>ガタ</t>
    </rPh>
    <rPh sb="27" eb="30">
      <t>ボウゴサク</t>
    </rPh>
    <phoneticPr fontId="2"/>
  </si>
  <si>
    <t>防護柵選定表</t>
    <rPh sb="0" eb="3">
      <t>ボウゴサク</t>
    </rPh>
    <rPh sb="3" eb="5">
      <t>センテイ</t>
    </rPh>
    <rPh sb="5" eb="6">
      <t>ヒョウ</t>
    </rPh>
    <phoneticPr fontId="2"/>
  </si>
  <si>
    <t>標準型防護柵</t>
    <rPh sb="0" eb="2">
      <t>ヒョウジュン</t>
    </rPh>
    <rPh sb="2" eb="3">
      <t>ガタ</t>
    </rPh>
    <rPh sb="3" eb="6">
      <t>ボウゴサク</t>
    </rPh>
    <phoneticPr fontId="2"/>
  </si>
  <si>
    <t>耐雪型防護柵</t>
    <rPh sb="0" eb="3">
      <t>タイセ</t>
    </rPh>
    <rPh sb="3" eb="6">
      <t>ボウゴサク</t>
    </rPh>
    <phoneticPr fontId="2"/>
  </si>
  <si>
    <t>防護柵タイプ</t>
    <rPh sb="0" eb="3">
      <t>ボウゴサク</t>
    </rPh>
    <phoneticPr fontId="2"/>
  </si>
  <si>
    <t>判定</t>
    <rPh sb="0" eb="2">
      <t>ハンテイ</t>
    </rPh>
    <phoneticPr fontId="2"/>
  </si>
  <si>
    <t>支柱間隔
L(m)</t>
    <rPh sb="0" eb="2">
      <t>シチュウ</t>
    </rPh>
    <rPh sb="2" eb="4">
      <t>カンカク</t>
    </rPh>
    <phoneticPr fontId="2"/>
  </si>
  <si>
    <t>標準仕様の1m当たりの
背面土の質量</t>
    <rPh sb="0" eb="2">
      <t>ヒョウジュン</t>
    </rPh>
    <rPh sb="2" eb="4">
      <t>シヨウ</t>
    </rPh>
    <rPh sb="7" eb="8">
      <t>ア</t>
    </rPh>
    <rPh sb="12" eb="18">
      <t>ハイメンド</t>
    </rPh>
    <phoneticPr fontId="2"/>
  </si>
  <si>
    <t>支柱間隔 1m当たりの
背面土の質量</t>
    <rPh sb="0" eb="2">
      <t>シチュウ</t>
    </rPh>
    <rPh sb="2" eb="4">
      <t>カンカク</t>
    </rPh>
    <rPh sb="7" eb="8">
      <t>ア</t>
    </rPh>
    <rPh sb="12" eb="18">
      <t>ハイメンド</t>
    </rPh>
    <phoneticPr fontId="2"/>
  </si>
  <si>
    <t>標準仕様
支柱間隔
Ls (m)</t>
    <rPh sb="0" eb="2">
      <t>ヒョウジュン</t>
    </rPh>
    <rPh sb="2" eb="4">
      <t>シヨウ</t>
    </rPh>
    <rPh sb="5" eb="7">
      <t>シチュウ</t>
    </rPh>
    <rPh sb="7" eb="9">
      <t>カンカク</t>
    </rPh>
    <phoneticPr fontId="2"/>
  </si>
  <si>
    <t>仕様上の
背面土質量
Ms (t)</t>
    <rPh sb="0" eb="2">
      <t>シヨウ</t>
    </rPh>
    <rPh sb="2" eb="3">
      <t>ジョウ</t>
    </rPh>
    <phoneticPr fontId="2"/>
  </si>
  <si>
    <t>「車両用防護柵標準仕様・同解説」
P102,P103</t>
    <rPh sb="1" eb="7">
      <t>シャリョウヨウ</t>
    </rPh>
    <rPh sb="7" eb="9">
      <t>ヒョウジュン</t>
    </rPh>
    <rPh sb="9" eb="11">
      <t>シヨウ</t>
    </rPh>
    <rPh sb="12" eb="13">
      <t>ドウ</t>
    </rPh>
    <rPh sb="13" eb="15">
      <t>カイセツ</t>
    </rPh>
    <phoneticPr fontId="2"/>
  </si>
  <si>
    <t>標準仕様支柱間隔</t>
    <rPh sb="0" eb="8">
      <t>ヒョウ</t>
    </rPh>
    <phoneticPr fontId="2"/>
  </si>
  <si>
    <t>たわみ性防護柵、土中埋め込み支柱基礎の計算</t>
    <rPh sb="3" eb="4">
      <t>セイ</t>
    </rPh>
    <rPh sb="4" eb="7">
      <t>ボウゴサク</t>
    </rPh>
    <rPh sb="8" eb="10">
      <t>ドチュウ</t>
    </rPh>
    <rPh sb="10" eb="11">
      <t>ウ</t>
    </rPh>
    <rPh sb="12" eb="13">
      <t>コ</t>
    </rPh>
    <rPh sb="14" eb="16">
      <t>シチュウ</t>
    </rPh>
    <rPh sb="16" eb="18">
      <t>キソ</t>
    </rPh>
    <rPh sb="19" eb="21">
      <t>ケイサン</t>
    </rPh>
    <phoneticPr fontId="2"/>
  </si>
  <si>
    <t>L</t>
    <phoneticPr fontId="2"/>
  </si>
  <si>
    <t>m</t>
    <phoneticPr fontId="2"/>
  </si>
  <si>
    <t>-</t>
    <phoneticPr fontId="2"/>
  </si>
  <si>
    <t>X</t>
    <phoneticPr fontId="2"/>
  </si>
  <si>
    <t>m</t>
    <phoneticPr fontId="2"/>
  </si>
  <si>
    <t>γ</t>
    <phoneticPr fontId="2"/>
  </si>
  <si>
    <t>H</t>
    <phoneticPr fontId="2"/>
  </si>
  <si>
    <t>B</t>
    <phoneticPr fontId="2"/>
  </si>
  <si>
    <t>B=0.9×H</t>
    <phoneticPr fontId="2"/>
  </si>
  <si>
    <t>X</t>
    <phoneticPr fontId="2"/>
  </si>
  <si>
    <t>m</t>
    <phoneticPr fontId="2"/>
  </si>
  <si>
    <t>θ</t>
    <phoneticPr fontId="2"/>
  </si>
  <si>
    <t>α</t>
    <phoneticPr fontId="2"/>
  </si>
  <si>
    <t>支柱1本当たりの
片側影響範囲</t>
    <phoneticPr fontId="2"/>
  </si>
  <si>
    <t>A</t>
    <phoneticPr fontId="2"/>
  </si>
  <si>
    <t>m</t>
    <phoneticPr fontId="2"/>
  </si>
  <si>
    <t>A=(B+Xtanθ)/(tanα+tanθ)</t>
    <phoneticPr fontId="2"/>
  </si>
  <si>
    <t>S1</t>
    <phoneticPr fontId="2"/>
  </si>
  <si>
    <t>㎡</t>
    <phoneticPr fontId="2"/>
  </si>
  <si>
    <t>S1=A・(Xtanθ+B)/2</t>
    <phoneticPr fontId="2"/>
  </si>
  <si>
    <t>S2</t>
    <phoneticPr fontId="2"/>
  </si>
  <si>
    <r>
      <t>S2=(X</t>
    </r>
    <r>
      <rPr>
        <vertAlign val="superscript"/>
        <sz val="11"/>
        <rFont val="ＭＳ Ｐゴシック"/>
        <family val="3"/>
        <charset val="128"/>
      </rPr>
      <t>2</t>
    </r>
    <r>
      <rPr>
        <sz val="11"/>
        <rFont val="ＭＳ Ｐゴシック"/>
        <family val="3"/>
        <charset val="128"/>
      </rPr>
      <t>・tanθ)/2</t>
    </r>
    <phoneticPr fontId="2"/>
  </si>
  <si>
    <t>S3</t>
    <phoneticPr fontId="2"/>
  </si>
  <si>
    <t>S3=h・(A-L/2)/2</t>
    <phoneticPr fontId="2"/>
  </si>
  <si>
    <t>h</t>
    <phoneticPr fontId="2"/>
  </si>
  <si>
    <t>m</t>
    <phoneticPr fontId="2"/>
  </si>
  <si>
    <t>h=(A-L/2)・(tanα+tanθ)</t>
    <phoneticPr fontId="2"/>
  </si>
  <si>
    <t>V1</t>
    <phoneticPr fontId="2"/>
  </si>
  <si>
    <r>
      <t>m</t>
    </r>
    <r>
      <rPr>
        <vertAlign val="superscript"/>
        <sz val="11"/>
        <rFont val="ＭＳ Ｐゴシック"/>
        <family val="3"/>
        <charset val="128"/>
      </rPr>
      <t>3</t>
    </r>
    <phoneticPr fontId="2"/>
  </si>
  <si>
    <t>V1=2・S1・A/3</t>
    <phoneticPr fontId="2"/>
  </si>
  <si>
    <t>V2</t>
    <phoneticPr fontId="2"/>
  </si>
  <si>
    <r>
      <t>m</t>
    </r>
    <r>
      <rPr>
        <vertAlign val="superscript"/>
        <sz val="11"/>
        <rFont val="ＭＳ Ｐゴシック"/>
        <family val="3"/>
        <charset val="128"/>
      </rPr>
      <t>3</t>
    </r>
    <phoneticPr fontId="2"/>
  </si>
  <si>
    <t>V2=2・S2・X/3</t>
    <phoneticPr fontId="2"/>
  </si>
  <si>
    <t>V3</t>
    <phoneticPr fontId="2"/>
  </si>
  <si>
    <r>
      <t>m</t>
    </r>
    <r>
      <rPr>
        <vertAlign val="superscript"/>
        <sz val="11"/>
        <rFont val="ＭＳ Ｐゴシック"/>
        <family val="3"/>
        <charset val="128"/>
      </rPr>
      <t>3</t>
    </r>
    <r>
      <rPr>
        <sz val="12"/>
        <rFont val="ＭＳ Ｐゴシック"/>
        <family val="3"/>
        <charset val="128"/>
      </rPr>
      <t/>
    </r>
  </si>
  <si>
    <t>V3=2・S3・(A-L/2)/3</t>
    <phoneticPr fontId="2"/>
  </si>
  <si>
    <t xml:space="preserve">V </t>
    <phoneticPr fontId="2"/>
  </si>
  <si>
    <t>V=V1-V2</t>
    <phoneticPr fontId="2"/>
  </si>
  <si>
    <t>V '</t>
    <phoneticPr fontId="2"/>
  </si>
  <si>
    <t>V '=V-V3</t>
    <phoneticPr fontId="2"/>
  </si>
  <si>
    <t>M</t>
    <phoneticPr fontId="2"/>
  </si>
  <si>
    <t>t</t>
    <phoneticPr fontId="2"/>
  </si>
  <si>
    <t>M=V '・γ</t>
    <phoneticPr fontId="2"/>
  </si>
  <si>
    <t>仕様が前提とする
背面土の質量</t>
    <phoneticPr fontId="2"/>
  </si>
  <si>
    <t>Ms</t>
    <phoneticPr fontId="2"/>
  </si>
  <si>
    <t>Ls</t>
    <phoneticPr fontId="2"/>
  </si>
  <si>
    <t>m</t>
    <phoneticPr fontId="2"/>
  </si>
  <si>
    <t>Wa</t>
    <phoneticPr fontId="2"/>
  </si>
  <si>
    <t>t/m</t>
    <phoneticPr fontId="2"/>
  </si>
  <si>
    <t>Wa=Ms / Ls</t>
    <phoneticPr fontId="2"/>
  </si>
  <si>
    <t>W</t>
    <phoneticPr fontId="2"/>
  </si>
  <si>
    <t>t/m</t>
    <phoneticPr fontId="2"/>
  </si>
  <si>
    <t>W =M / L</t>
    <phoneticPr fontId="2"/>
  </si>
  <si>
    <t>支柱1本当たりの背面土 質量計算表</t>
    <rPh sb="8" eb="11">
      <t>ハイメンド</t>
    </rPh>
    <rPh sb="12" eb="14">
      <t>シツリョウ</t>
    </rPh>
    <rPh sb="14" eb="16">
      <t>ケイサン</t>
    </rPh>
    <rPh sb="16" eb="17">
      <t>ヒョウ</t>
    </rPh>
    <phoneticPr fontId="2"/>
  </si>
  <si>
    <t>1m当たりの背面土 質量計算表</t>
    <rPh sb="6" eb="9">
      <t>ハイメンド</t>
    </rPh>
    <rPh sb="10" eb="12">
      <t>シツリョウ</t>
    </rPh>
    <rPh sb="12" eb="14">
      <t>ケイサン</t>
    </rPh>
    <rPh sb="14" eb="15">
      <t>ヒョウ</t>
    </rPh>
    <phoneticPr fontId="2"/>
  </si>
  <si>
    <t>1 : n</t>
    <phoneticPr fontId="2"/>
  </si>
  <si>
    <r>
      <t>t/m</t>
    </r>
    <r>
      <rPr>
        <vertAlign val="superscript"/>
        <sz val="11"/>
        <rFont val="ＭＳ Ｐゴシック"/>
        <family val="3"/>
        <charset val="128"/>
      </rPr>
      <t>3</t>
    </r>
    <r>
      <rPr>
        <sz val="12"/>
        <rFont val="ＭＳ Ｐゴシック"/>
        <family val="3"/>
        <charset val="128"/>
      </rPr>
      <t/>
    </r>
    <phoneticPr fontId="2"/>
  </si>
  <si>
    <t>L</t>
    <phoneticPr fontId="2"/>
  </si>
  <si>
    <t>m</t>
    <phoneticPr fontId="2"/>
  </si>
  <si>
    <t>1 : n</t>
    <phoneticPr fontId="2"/>
  </si>
  <si>
    <t>-</t>
    <phoneticPr fontId="2"/>
  </si>
  <si>
    <t>m</t>
    <phoneticPr fontId="2"/>
  </si>
  <si>
    <t>γ</t>
    <phoneticPr fontId="2"/>
  </si>
  <si>
    <r>
      <t>t/m</t>
    </r>
    <r>
      <rPr>
        <vertAlign val="superscript"/>
        <sz val="11"/>
        <rFont val="ＭＳ Ｐゴシック"/>
        <family val="3"/>
        <charset val="128"/>
      </rPr>
      <t>3</t>
    </r>
    <r>
      <rPr>
        <sz val="12"/>
        <rFont val="ＭＳ Ｐゴシック"/>
        <family val="3"/>
        <charset val="128"/>
      </rPr>
      <t/>
    </r>
    <phoneticPr fontId="2"/>
  </si>
  <si>
    <t>H</t>
    <phoneticPr fontId="2"/>
  </si>
  <si>
    <t>m</t>
    <phoneticPr fontId="2"/>
  </si>
  <si>
    <t>m</t>
    <phoneticPr fontId="2"/>
  </si>
  <si>
    <t>m</t>
    <phoneticPr fontId="2"/>
  </si>
  <si>
    <t>θ</t>
    <phoneticPr fontId="2"/>
  </si>
  <si>
    <t>α</t>
    <phoneticPr fontId="2"/>
  </si>
  <si>
    <t>S1</t>
    <phoneticPr fontId="2"/>
  </si>
  <si>
    <t>㎡</t>
    <phoneticPr fontId="2"/>
  </si>
  <si>
    <t>S2</t>
    <phoneticPr fontId="2"/>
  </si>
  <si>
    <r>
      <t>S2=(X</t>
    </r>
    <r>
      <rPr>
        <vertAlign val="superscript"/>
        <sz val="11"/>
        <rFont val="ＭＳ Ｐゴシック"/>
        <family val="3"/>
        <charset val="128"/>
      </rPr>
      <t>2</t>
    </r>
    <r>
      <rPr>
        <sz val="11"/>
        <rFont val="ＭＳ Ｐゴシック"/>
        <family val="3"/>
        <charset val="128"/>
      </rPr>
      <t>・tanθ)/2</t>
    </r>
    <phoneticPr fontId="2"/>
  </si>
  <si>
    <t>S3</t>
    <phoneticPr fontId="2"/>
  </si>
  <si>
    <t>S3=h・(A-L/2)/2</t>
    <phoneticPr fontId="2"/>
  </si>
  <si>
    <t>h</t>
    <phoneticPr fontId="2"/>
  </si>
  <si>
    <t>V1</t>
    <phoneticPr fontId="2"/>
  </si>
  <si>
    <r>
      <t>m</t>
    </r>
    <r>
      <rPr>
        <vertAlign val="superscript"/>
        <sz val="11"/>
        <rFont val="ＭＳ Ｐゴシック"/>
        <family val="3"/>
        <charset val="128"/>
      </rPr>
      <t>3</t>
    </r>
    <phoneticPr fontId="2"/>
  </si>
  <si>
    <t>V2</t>
    <phoneticPr fontId="2"/>
  </si>
  <si>
    <r>
      <t>m</t>
    </r>
    <r>
      <rPr>
        <vertAlign val="superscript"/>
        <sz val="11"/>
        <rFont val="ＭＳ Ｐゴシック"/>
        <family val="3"/>
        <charset val="128"/>
      </rPr>
      <t>3</t>
    </r>
    <phoneticPr fontId="2"/>
  </si>
  <si>
    <t>V3</t>
    <phoneticPr fontId="2"/>
  </si>
  <si>
    <t xml:space="preserve">V </t>
    <phoneticPr fontId="2"/>
  </si>
  <si>
    <t>V=V1-V2</t>
    <phoneticPr fontId="2"/>
  </si>
  <si>
    <t>M</t>
    <phoneticPr fontId="2"/>
  </si>
  <si>
    <t>t</t>
    <phoneticPr fontId="2"/>
  </si>
  <si>
    <t>仕様が前提とする
背面土の質量</t>
    <phoneticPr fontId="2"/>
  </si>
  <si>
    <t>Ms</t>
    <phoneticPr fontId="2"/>
  </si>
  <si>
    <t>Ls</t>
    <phoneticPr fontId="2"/>
  </si>
  <si>
    <t>m</t>
    <phoneticPr fontId="2"/>
  </si>
  <si>
    <t>Wa</t>
    <phoneticPr fontId="2"/>
  </si>
  <si>
    <t>Wa=Ms / Ls</t>
    <phoneticPr fontId="2"/>
  </si>
  <si>
    <t>W</t>
    <phoneticPr fontId="2"/>
  </si>
  <si>
    <t>t/m</t>
    <phoneticPr fontId="2"/>
  </si>
  <si>
    <t>W =M / L</t>
    <phoneticPr fontId="2"/>
  </si>
  <si>
    <t>たわみ性防護柵、根巻きコンクリートで補強した土中埋め込み支柱基礎の計算</t>
    <rPh sb="3" eb="4">
      <t>セイ</t>
    </rPh>
    <rPh sb="4" eb="7">
      <t>ボウゴサク</t>
    </rPh>
    <rPh sb="8" eb="10">
      <t>ネマ</t>
    </rPh>
    <rPh sb="22" eb="24">
      <t>ドチュウ</t>
    </rPh>
    <rPh sb="24" eb="25">
      <t>ウ</t>
    </rPh>
    <rPh sb="26" eb="27">
      <t>コ</t>
    </rPh>
    <rPh sb="28" eb="30">
      <t>シチュウ</t>
    </rPh>
    <rPh sb="30" eb="32">
      <t>キソ</t>
    </rPh>
    <rPh sb="33" eb="35">
      <t>ケイサン</t>
    </rPh>
    <phoneticPr fontId="2"/>
  </si>
  <si>
    <t>根巻きコンクリートの幅</t>
    <rPh sb="0" eb="2">
      <t>ネマ</t>
    </rPh>
    <rPh sb="10" eb="11">
      <t>ハバ</t>
    </rPh>
    <phoneticPr fontId="2"/>
  </si>
  <si>
    <t>根巻きコンクリートの長さ</t>
    <rPh sb="0" eb="2">
      <t>ネマ</t>
    </rPh>
    <rPh sb="10" eb="11">
      <t>ナガ</t>
    </rPh>
    <phoneticPr fontId="2"/>
  </si>
  <si>
    <t>根巻きコンクリートの深さ</t>
    <rPh sb="0" eb="2">
      <t>ネマ</t>
    </rPh>
    <rPh sb="10" eb="11">
      <t>フカ</t>
    </rPh>
    <phoneticPr fontId="2"/>
  </si>
  <si>
    <t>Wc</t>
    <phoneticPr fontId="2"/>
  </si>
  <si>
    <t>Bc</t>
    <phoneticPr fontId="2"/>
  </si>
  <si>
    <t>Tc</t>
    <phoneticPr fontId="2"/>
  </si>
  <si>
    <t>A1</t>
    <phoneticPr fontId="2"/>
  </si>
  <si>
    <t>支柱1本当たりの
片側影響範囲</t>
    <phoneticPr fontId="2"/>
  </si>
  <si>
    <t>基礎1個当たりの
片側影響範囲</t>
    <rPh sb="0" eb="2">
      <t>キソ</t>
    </rPh>
    <rPh sb="3" eb="4">
      <t>コ</t>
    </rPh>
    <phoneticPr fontId="2"/>
  </si>
  <si>
    <t>A2</t>
  </si>
  <si>
    <t>支柱中心から路肩までの距離</t>
    <rPh sb="0" eb="2">
      <t>シチュウ</t>
    </rPh>
    <rPh sb="2" eb="4">
      <t>チュウシン</t>
    </rPh>
    <rPh sb="6" eb="8">
      <t>ロカタ</t>
    </rPh>
    <rPh sb="11" eb="13">
      <t>キョリ</t>
    </rPh>
    <phoneticPr fontId="2"/>
  </si>
  <si>
    <t>X1</t>
    <phoneticPr fontId="2"/>
  </si>
  <si>
    <t>X2</t>
  </si>
  <si>
    <t>基礎端部から路肩までの距離</t>
    <rPh sb="0" eb="2">
      <t>キソ</t>
    </rPh>
    <rPh sb="2" eb="4">
      <t>タンブ</t>
    </rPh>
    <rPh sb="6" eb="8">
      <t>ロカタ</t>
    </rPh>
    <rPh sb="11" eb="13">
      <t>キョリ</t>
    </rPh>
    <phoneticPr fontId="2"/>
  </si>
  <si>
    <t>基礎の有効埋込長</t>
    <rPh sb="0" eb="2">
      <t>キソ</t>
    </rPh>
    <rPh sb="3" eb="5">
      <t>ユウコウ</t>
    </rPh>
    <rPh sb="5" eb="6">
      <t>ウ</t>
    </rPh>
    <rPh sb="6" eb="7">
      <t>コ</t>
    </rPh>
    <rPh sb="7" eb="8">
      <t>チョウ</t>
    </rPh>
    <phoneticPr fontId="2"/>
  </si>
  <si>
    <t>B1</t>
    <phoneticPr fontId="2"/>
  </si>
  <si>
    <t>B2</t>
    <phoneticPr fontId="2"/>
  </si>
  <si>
    <t>B1=0.9×H</t>
    <phoneticPr fontId="2"/>
  </si>
  <si>
    <t>B2=0.9×Tc</t>
    <phoneticPr fontId="2"/>
  </si>
  <si>
    <t>A1=(B1+X1・tanθ)/(tanα+tanθ)</t>
    <phoneticPr fontId="2"/>
  </si>
  <si>
    <t>A2=(B2+X2・tanθ)/(tanα+tanθ)</t>
    <phoneticPr fontId="2"/>
  </si>
  <si>
    <t>標準仕様の1m当たりの
背面土の必要質量</t>
    <rPh sb="0" eb="2">
      <t>ヒョウジュン</t>
    </rPh>
    <rPh sb="2" eb="4">
      <t>シヨウ</t>
    </rPh>
    <rPh sb="7" eb="8">
      <t>ア</t>
    </rPh>
    <rPh sb="12" eb="14">
      <t>ハイメン</t>
    </rPh>
    <rPh sb="14" eb="15">
      <t>ツチ</t>
    </rPh>
    <rPh sb="16" eb="18">
      <t>ヒツヨウ</t>
    </rPh>
    <rPh sb="18" eb="20">
      <t>シツリョウ</t>
    </rPh>
    <phoneticPr fontId="2"/>
  </si>
  <si>
    <t>S1=A・(X1・tanθ+B1)/2</t>
    <phoneticPr fontId="2"/>
  </si>
  <si>
    <t>h=(A1-L/2)・(tanα+tanθ)</t>
    <phoneticPr fontId="2"/>
  </si>
  <si>
    <t>V1=2・S1・A1/3</t>
    <phoneticPr fontId="2"/>
  </si>
  <si>
    <t>V2=2・S2・X1/3</t>
    <phoneticPr fontId="2"/>
  </si>
  <si>
    <t>V3=2・S3・(A1-L/2)/3</t>
    <phoneticPr fontId="2"/>
  </si>
  <si>
    <t>影響範囲仮想全土量</t>
    <rPh sb="0" eb="4">
      <t>エイキョウハンイ</t>
    </rPh>
    <rPh sb="4" eb="6">
      <t>カソウ</t>
    </rPh>
    <rPh sb="6" eb="7">
      <t>ゼン</t>
    </rPh>
    <rPh sb="7" eb="9">
      <t>ドリョウ</t>
    </rPh>
    <phoneticPr fontId="2"/>
  </si>
  <si>
    <t>支柱部の計算</t>
    <rPh sb="0" eb="2">
      <t>シチュウ</t>
    </rPh>
    <rPh sb="2" eb="3">
      <t>ブ</t>
    </rPh>
    <rPh sb="4" eb="6">
      <t>ケイサン</t>
    </rPh>
    <phoneticPr fontId="2"/>
  </si>
  <si>
    <t>h1</t>
    <phoneticPr fontId="2"/>
  </si>
  <si>
    <t>h2</t>
  </si>
  <si>
    <t>h1=(B2-X2・tanα)/(1+n・tanα)</t>
    <phoneticPr fontId="2"/>
  </si>
  <si>
    <t>h2=B2-h1</t>
    <phoneticPr fontId="2"/>
  </si>
  <si>
    <t>S4</t>
    <phoneticPr fontId="2"/>
  </si>
  <si>
    <t>S4=(X2+A2)・h1/2 + A2・h2/2</t>
    <phoneticPr fontId="2"/>
  </si>
  <si>
    <t>支柱の
根入長
H (m)</t>
    <rPh sb="0" eb="2">
      <t>シチュウ</t>
    </rPh>
    <rPh sb="4" eb="5">
      <t>ネ</t>
    </rPh>
    <rPh sb="5" eb="6">
      <t>イリ</t>
    </rPh>
    <rPh sb="6" eb="7">
      <t>チョウ</t>
    </rPh>
    <phoneticPr fontId="2"/>
  </si>
  <si>
    <t>コンクリートにより新たに
関与する地盤の高さ</t>
    <rPh sb="9" eb="10">
      <t>アラ</t>
    </rPh>
    <rPh sb="13" eb="15">
      <t>カンヨ</t>
    </rPh>
    <rPh sb="17" eb="19">
      <t>ジバン</t>
    </rPh>
    <rPh sb="20" eb="21">
      <t>タカ</t>
    </rPh>
    <phoneticPr fontId="2"/>
  </si>
  <si>
    <t>同上の断面積</t>
    <rPh sb="0" eb="2">
      <t>ドウジョウ</t>
    </rPh>
    <rPh sb="3" eb="6">
      <t>ダンメンセキ</t>
    </rPh>
    <phoneticPr fontId="2"/>
  </si>
  <si>
    <t>同上の土量</t>
    <rPh sb="0" eb="2">
      <t>ドウジョウ</t>
    </rPh>
    <rPh sb="3" eb="5">
      <t>ドリョウ</t>
    </rPh>
    <phoneticPr fontId="2"/>
  </si>
  <si>
    <t>同上の幅</t>
    <rPh sb="0" eb="2">
      <t>ドウジョウ</t>
    </rPh>
    <rPh sb="3" eb="4">
      <t>ハバ</t>
    </rPh>
    <phoneticPr fontId="2"/>
  </si>
  <si>
    <t>d</t>
    <phoneticPr fontId="2"/>
  </si>
  <si>
    <t>コンクリート置換え地盤土量</t>
    <rPh sb="6" eb="8">
      <t>オキカ</t>
    </rPh>
    <rPh sb="9" eb="11">
      <t>ジバン</t>
    </rPh>
    <rPh sb="11" eb="13">
      <t>ドリョウ</t>
    </rPh>
    <phoneticPr fontId="2"/>
  </si>
  <si>
    <t>V p</t>
    <phoneticPr fontId="2"/>
  </si>
  <si>
    <t>Vp=V-V3</t>
    <phoneticPr fontId="2"/>
  </si>
  <si>
    <t>Vc</t>
    <phoneticPr fontId="2"/>
  </si>
  <si>
    <t>Vs</t>
    <phoneticPr fontId="2"/>
  </si>
  <si>
    <t>Vs=2・S4・d</t>
    <phoneticPr fontId="2"/>
  </si>
  <si>
    <t>背面土の質量</t>
    <rPh sb="0" eb="2">
      <t>ハイメン</t>
    </rPh>
    <rPh sb="2" eb="3">
      <t>ツチ</t>
    </rPh>
    <rPh sb="4" eb="6">
      <t>シツリョウ</t>
    </rPh>
    <phoneticPr fontId="2"/>
  </si>
  <si>
    <t>Mp</t>
    <phoneticPr fontId="2"/>
  </si>
  <si>
    <t>同上の質量</t>
    <rPh sb="0" eb="2">
      <t>ドウジョウ</t>
    </rPh>
    <rPh sb="3" eb="5">
      <t>シツリョウ</t>
    </rPh>
    <phoneticPr fontId="2"/>
  </si>
  <si>
    <t>Mc</t>
    <phoneticPr fontId="2"/>
  </si>
  <si>
    <t>Vc=Wc・Bc・Tc</t>
    <phoneticPr fontId="2"/>
  </si>
  <si>
    <t>根巻きコンクリートの単位体積重量</t>
    <rPh sb="0" eb="2">
      <t>ネマ</t>
    </rPh>
    <rPh sb="10" eb="16">
      <t>タンジュウ</t>
    </rPh>
    <phoneticPr fontId="2"/>
  </si>
  <si>
    <t>γc</t>
    <phoneticPr fontId="2"/>
  </si>
  <si>
    <t>Ms</t>
    <phoneticPr fontId="2"/>
  </si>
  <si>
    <t>根巻きコンクリート部</t>
    <rPh sb="0" eb="2">
      <t>ネマ</t>
    </rPh>
    <rPh sb="9" eb="10">
      <t>ブ</t>
    </rPh>
    <phoneticPr fontId="2"/>
  </si>
  <si>
    <t>支柱1本が関与する
基礎全体の背面土の質量</t>
    <rPh sb="0" eb="2">
      <t>シチュウ</t>
    </rPh>
    <rPh sb="3" eb="4">
      <t>ホン</t>
    </rPh>
    <rPh sb="5" eb="7">
      <t>カンヨ</t>
    </rPh>
    <rPh sb="10" eb="12">
      <t>キソ</t>
    </rPh>
    <rPh sb="12" eb="14">
      <t>ゼンタイ</t>
    </rPh>
    <rPh sb="15" eb="17">
      <t>ハイメン</t>
    </rPh>
    <rPh sb="17" eb="18">
      <t>ツチ</t>
    </rPh>
    <rPh sb="19" eb="21">
      <t>シツリョウ</t>
    </rPh>
    <phoneticPr fontId="2"/>
  </si>
  <si>
    <t>コンクリート基礎の体積</t>
    <rPh sb="6" eb="8">
      <t>キソ</t>
    </rPh>
    <rPh sb="9" eb="11">
      <t>タイセキ</t>
    </rPh>
    <phoneticPr fontId="2"/>
  </si>
  <si>
    <t>Vr</t>
    <phoneticPr fontId="2"/>
  </si>
  <si>
    <t>Mr</t>
    <phoneticPr fontId="2"/>
  </si>
  <si>
    <t>Vc=(Wc・Wc・Tc)/4</t>
    <phoneticPr fontId="2"/>
  </si>
  <si>
    <t>Mc=Vc・γc</t>
    <phoneticPr fontId="2"/>
  </si>
  <si>
    <t>Mp=Vp・γ</t>
    <phoneticPr fontId="2"/>
  </si>
  <si>
    <t>Mr=Vr・γ</t>
    <phoneticPr fontId="2"/>
  </si>
  <si>
    <t>Ms=Mp+Mc-Mr+Ms</t>
    <phoneticPr fontId="2"/>
  </si>
  <si>
    <t>Ms=Vs・γ</t>
    <phoneticPr fontId="2"/>
  </si>
  <si>
    <t>d=(Bc-Wc)/2 、Bc≦Wcの場合d=0</t>
    <rPh sb="19" eb="21">
      <t>バアイ</t>
    </rPh>
    <phoneticPr fontId="2"/>
  </si>
  <si>
    <t>ガードレール</t>
    <phoneticPr fontId="2"/>
  </si>
  <si>
    <t>Gr-C-4E</t>
    <phoneticPr fontId="2"/>
  </si>
  <si>
    <t>Gr-C-4E2</t>
    <phoneticPr fontId="2"/>
  </si>
  <si>
    <t>Gr-B-4E</t>
    <phoneticPr fontId="2"/>
  </si>
  <si>
    <t>Gr-A-4E</t>
    <phoneticPr fontId="2"/>
  </si>
  <si>
    <t>Gr-SC-4E</t>
    <phoneticPr fontId="2"/>
  </si>
  <si>
    <t>Gr-SB-2E</t>
    <phoneticPr fontId="2"/>
  </si>
  <si>
    <t>Gr-SA-3E</t>
    <phoneticPr fontId="2"/>
  </si>
  <si>
    <t>Gr-SS-2E</t>
    <phoneticPr fontId="2"/>
  </si>
  <si>
    <t>Gr-Cm-4E</t>
    <phoneticPr fontId="2"/>
  </si>
  <si>
    <t>Gr-Bm-4E</t>
    <phoneticPr fontId="2"/>
  </si>
  <si>
    <t>Gr-SCm-2E</t>
    <phoneticPr fontId="2"/>
  </si>
  <si>
    <t>Gr-SBm-2E</t>
    <phoneticPr fontId="2"/>
  </si>
  <si>
    <t>Gr-SAm-2E</t>
    <phoneticPr fontId="2"/>
  </si>
  <si>
    <t>Gr-SSm-2E</t>
    <phoneticPr fontId="2"/>
  </si>
  <si>
    <t>ガードケーブル</t>
    <phoneticPr fontId="2"/>
  </si>
  <si>
    <t>Gc-C-6E</t>
    <phoneticPr fontId="2"/>
  </si>
  <si>
    <t>Gc-B-6E</t>
    <phoneticPr fontId="2"/>
  </si>
  <si>
    <t>Gc-A-6E</t>
    <phoneticPr fontId="2"/>
  </si>
  <si>
    <t>Gc-Bm-6E</t>
    <phoneticPr fontId="2"/>
  </si>
  <si>
    <t>ガードパイプ</t>
    <phoneticPr fontId="2"/>
  </si>
  <si>
    <t>Gp-C-3E</t>
    <phoneticPr fontId="2"/>
  </si>
  <si>
    <t>Gp-C-3E2</t>
    <phoneticPr fontId="2"/>
  </si>
  <si>
    <t>Gp-B-3E</t>
    <phoneticPr fontId="2"/>
  </si>
  <si>
    <t>Gp-B-3E2</t>
    <phoneticPr fontId="2"/>
  </si>
  <si>
    <t>Gp-B-3E3</t>
    <phoneticPr fontId="2"/>
  </si>
  <si>
    <t>Gp-B-3E4</t>
    <phoneticPr fontId="2"/>
  </si>
  <si>
    <t>Gp-A-3E</t>
    <phoneticPr fontId="2"/>
  </si>
  <si>
    <t>Gp-A-3E2</t>
    <phoneticPr fontId="2"/>
  </si>
  <si>
    <t>Gp-SC-3E2</t>
    <phoneticPr fontId="2"/>
  </si>
  <si>
    <t>Gp-Cp-2E</t>
    <phoneticPr fontId="2"/>
  </si>
  <si>
    <t>Gp-Cp-2E2</t>
    <phoneticPr fontId="2"/>
  </si>
  <si>
    <t>Gp-Bp-2E</t>
    <phoneticPr fontId="2"/>
  </si>
  <si>
    <t>Gp-Bp-2E2</t>
    <phoneticPr fontId="2"/>
  </si>
  <si>
    <t>Gp-Bp-3E3</t>
    <phoneticPr fontId="2"/>
  </si>
  <si>
    <t>Gp-Bp-3E4</t>
    <phoneticPr fontId="2"/>
  </si>
  <si>
    <t>Gp-Ap-2E</t>
    <phoneticPr fontId="2"/>
  </si>
  <si>
    <t>Gp-Ap-2E2</t>
    <phoneticPr fontId="2"/>
  </si>
  <si>
    <t>Gp-SCp-2E2</t>
    <phoneticPr fontId="2"/>
  </si>
  <si>
    <t>ボックスビーム</t>
    <phoneticPr fontId="2"/>
  </si>
  <si>
    <t>Gb-Am-2E</t>
    <phoneticPr fontId="2"/>
  </si>
  <si>
    <t>Gb-Bm-2E</t>
    <phoneticPr fontId="2"/>
  </si>
  <si>
    <t>ガードレール</t>
    <phoneticPr fontId="2"/>
  </si>
  <si>
    <t>Gr-C2-3E</t>
    <phoneticPr fontId="2"/>
  </si>
  <si>
    <t>Gr-C3-2E</t>
    <phoneticPr fontId="2"/>
  </si>
  <si>
    <t>Gr-B2-4E</t>
    <phoneticPr fontId="2"/>
  </si>
  <si>
    <t>Gr-B3-3E</t>
    <phoneticPr fontId="2"/>
  </si>
  <si>
    <t>Gr-B4-2E</t>
    <phoneticPr fontId="2"/>
  </si>
  <si>
    <t>Gr-A2-4E</t>
    <phoneticPr fontId="2"/>
  </si>
  <si>
    <t>Gr-A3-3E</t>
    <phoneticPr fontId="2"/>
  </si>
  <si>
    <t>Gr-A4-2E</t>
    <phoneticPr fontId="2"/>
  </si>
  <si>
    <t>Gr-A5-2E</t>
    <phoneticPr fontId="2"/>
  </si>
  <si>
    <t>Gr-Sc2-4E</t>
    <phoneticPr fontId="2"/>
  </si>
  <si>
    <t>Gr-Sc3-3E</t>
    <phoneticPr fontId="2"/>
  </si>
  <si>
    <t>Gr-Sc4-2E</t>
    <phoneticPr fontId="2"/>
  </si>
  <si>
    <t>Gr-Sc5-2E</t>
    <phoneticPr fontId="2"/>
  </si>
  <si>
    <t>Gr-SB2-2E</t>
    <phoneticPr fontId="2"/>
  </si>
  <si>
    <t>Gr-SB3-2E</t>
    <phoneticPr fontId="2"/>
  </si>
  <si>
    <t>Gr-SB4-1E</t>
    <phoneticPr fontId="2"/>
  </si>
  <si>
    <t>Gr-SB5-1E</t>
    <phoneticPr fontId="2"/>
  </si>
  <si>
    <t>ガードケーブル</t>
    <phoneticPr fontId="2"/>
  </si>
  <si>
    <t>Gc-C2-6E</t>
    <phoneticPr fontId="2"/>
  </si>
  <si>
    <t>Gc-C3-5E</t>
    <phoneticPr fontId="2"/>
  </si>
  <si>
    <t>Gc-C4-4E</t>
    <phoneticPr fontId="2"/>
  </si>
  <si>
    <t>Gc-C5-3E</t>
    <phoneticPr fontId="2"/>
  </si>
  <si>
    <t>Gc-B2-6E</t>
    <phoneticPr fontId="2"/>
  </si>
  <si>
    <t>Gc-B3-5E</t>
    <phoneticPr fontId="2"/>
  </si>
  <si>
    <t>Gc-B4-4E</t>
    <phoneticPr fontId="2"/>
  </si>
  <si>
    <t>Gc-B5-3E</t>
    <phoneticPr fontId="2"/>
  </si>
  <si>
    <t>Gc-A2-6E</t>
    <phoneticPr fontId="2"/>
  </si>
  <si>
    <t>Gc-A3-5E</t>
    <phoneticPr fontId="2"/>
  </si>
  <si>
    <t>Gc-A4-4E</t>
    <phoneticPr fontId="2"/>
  </si>
  <si>
    <t>Gc-A5-3E</t>
    <phoneticPr fontId="2"/>
  </si>
  <si>
    <t>ガードパイプ</t>
    <phoneticPr fontId="2"/>
  </si>
  <si>
    <t>Gp-C1-1.5E</t>
    <phoneticPr fontId="2"/>
  </si>
  <si>
    <t>Gp-C1-2E2</t>
    <phoneticPr fontId="2"/>
  </si>
  <si>
    <t>Gp-C2-1E</t>
    <phoneticPr fontId="2"/>
  </si>
  <si>
    <t>Gp-C2-1.5E2</t>
    <phoneticPr fontId="2"/>
  </si>
  <si>
    <t>Gp-B1-2E</t>
    <phoneticPr fontId="2"/>
  </si>
  <si>
    <t>Gp-B1-2E2</t>
    <phoneticPr fontId="2"/>
  </si>
  <si>
    <t>Gp-B2-1E</t>
    <phoneticPr fontId="2"/>
  </si>
  <si>
    <t>Gp-B2-1.5E2</t>
    <phoneticPr fontId="2"/>
  </si>
  <si>
    <t>Gp-B2-2.5E3</t>
    <phoneticPr fontId="2"/>
  </si>
  <si>
    <t>Gp-B2-2.5E4</t>
    <phoneticPr fontId="2"/>
  </si>
  <si>
    <t>Gp-B3-2E3</t>
    <phoneticPr fontId="2"/>
  </si>
  <si>
    <t>Gp-B3-2E4</t>
    <phoneticPr fontId="2"/>
  </si>
  <si>
    <t>Gp-A1-2E</t>
    <phoneticPr fontId="2"/>
  </si>
  <si>
    <t>Gp-A1-2E2</t>
    <phoneticPr fontId="2"/>
  </si>
  <si>
    <t>Gp-A2-1E</t>
    <phoneticPr fontId="2"/>
  </si>
  <si>
    <t>Gp-A2-1.5E2</t>
    <phoneticPr fontId="2"/>
  </si>
  <si>
    <t>Gp-SC1-2E2</t>
    <phoneticPr fontId="2"/>
  </si>
  <si>
    <t>Gp-SC2-1.5E2</t>
    <phoneticPr fontId="2"/>
  </si>
  <si>
    <t>Gp-Cp1-1.5E</t>
    <phoneticPr fontId="2"/>
  </si>
  <si>
    <t>Gp-Cp1-2E2</t>
    <phoneticPr fontId="2"/>
  </si>
  <si>
    <t>Gp-Cp2-1E</t>
    <phoneticPr fontId="2"/>
  </si>
  <si>
    <t>Gp-Cp2-1.5E2</t>
    <phoneticPr fontId="2"/>
  </si>
  <si>
    <t>Gp-Bp1-2E</t>
    <phoneticPr fontId="2"/>
  </si>
  <si>
    <t>Gp-Bp1-2E2</t>
    <phoneticPr fontId="2"/>
  </si>
  <si>
    <t>Gp-Bp2-1E</t>
    <phoneticPr fontId="2"/>
  </si>
  <si>
    <t>Gp-Bp2-1.5E2</t>
    <phoneticPr fontId="2"/>
  </si>
  <si>
    <t>Gp-Bp2-2.5E3</t>
    <phoneticPr fontId="2"/>
  </si>
  <si>
    <t>Gp-Bp2-2.5E4</t>
    <phoneticPr fontId="2"/>
  </si>
  <si>
    <t>Gp-Bp3-2E3</t>
    <phoneticPr fontId="2"/>
  </si>
  <si>
    <t>Gp-Bp3-2E4</t>
    <phoneticPr fontId="2"/>
  </si>
  <si>
    <t>Gp-Ap1-2E</t>
    <phoneticPr fontId="2"/>
  </si>
  <si>
    <t>Gp-Ap1-2E2</t>
    <phoneticPr fontId="2"/>
  </si>
  <si>
    <t>Gp-Ap2-1E</t>
    <phoneticPr fontId="2"/>
  </si>
  <si>
    <t>Gp-Ap2-1.5E2</t>
    <phoneticPr fontId="2"/>
  </si>
  <si>
    <t>Gp-SCp1-2E2</t>
    <phoneticPr fontId="2"/>
  </si>
  <si>
    <t>Gp-SCp2-1.5E2</t>
    <phoneticPr fontId="2"/>
  </si>
  <si>
    <t>車両用防護柵支柱基礎の計算</t>
    <rPh sb="0" eb="2">
      <t>シャリョウ</t>
    </rPh>
    <rPh sb="2" eb="3">
      <t>ヨウ</t>
    </rPh>
    <rPh sb="3" eb="6">
      <t>ボウゴサク</t>
    </rPh>
    <rPh sb="6" eb="8">
      <t>シチュウ</t>
    </rPh>
    <rPh sb="8" eb="10">
      <t>キソ</t>
    </rPh>
    <rPh sb="11" eb="13">
      <t>ケイサン</t>
    </rPh>
    <phoneticPr fontId="2"/>
  </si>
  <si>
    <t>H</t>
    <phoneticPr fontId="2"/>
  </si>
  <si>
    <t>標準仕様
支柱根入長
H (m)</t>
    <rPh sb="5" eb="10">
      <t>シチュウ</t>
    </rPh>
    <phoneticPr fontId="2"/>
  </si>
  <si>
    <t>H</t>
    <phoneticPr fontId="2"/>
  </si>
  <si>
    <t xml:space="preserve">  車両用防護柵の土中式支柱の設置条件に関しては「車両用防護柵標準仕様・同解説、平成16年3月、日本道路協会」に"標準仕様"が示されている。
  例えば、路側用のGr-C-4Eの標準仕様は、法肩距離0.4m、法面勾配1:1.5、支柱間隔4.0m、支柱根入れ1.40mを前提条件としている。
  防護柵設置場所の状況により、やむを得ず各仕様条件を採用できない場合は、支柱1本が関与する背面土質量を計算により求めて、支柱の支持力を評価する必要がある。
  評価の結果、支柱の支持力が不足する場合は、根巻きコンクリート基礎や連続基礎および支柱間隔の変更等により対応策を講じることになる。
  本ソフトは、任意の条件で支柱1本が関与する背面土質量を計算し、標準仕様が前提とする関与質量と比較を行うものである。
  </t>
    <rPh sb="2" eb="5">
      <t>シャリョウヨウ</t>
    </rPh>
    <rPh sb="5" eb="8">
      <t>ボウゴサク</t>
    </rPh>
    <rPh sb="9" eb="11">
      <t>ドチュウ</t>
    </rPh>
    <rPh sb="11" eb="12">
      <t>シキ</t>
    </rPh>
    <rPh sb="12" eb="14">
      <t>シチュウ</t>
    </rPh>
    <rPh sb="15" eb="17">
      <t>セッチ</t>
    </rPh>
    <rPh sb="17" eb="19">
      <t>ジョウケン</t>
    </rPh>
    <rPh sb="20" eb="21">
      <t>カン</t>
    </rPh>
    <rPh sb="25" eb="28">
      <t>シャリョウヨウ</t>
    </rPh>
    <rPh sb="28" eb="31">
      <t>ボウゴサク</t>
    </rPh>
    <rPh sb="31" eb="33">
      <t>ヒョウジュン</t>
    </rPh>
    <rPh sb="33" eb="35">
      <t>シヨウ</t>
    </rPh>
    <rPh sb="36" eb="39">
      <t>ドウカイセツ</t>
    </rPh>
    <rPh sb="57" eb="59">
      <t>ヒョウジュン</t>
    </rPh>
    <rPh sb="59" eb="61">
      <t>シヨウ</t>
    </rPh>
    <rPh sb="63" eb="64">
      <t>シメ</t>
    </rPh>
    <rPh sb="73" eb="74">
      <t>タト</t>
    </rPh>
    <rPh sb="91" eb="93">
      <t>シヨウ</t>
    </rPh>
    <rPh sb="95" eb="96">
      <t>ノリ</t>
    </rPh>
    <rPh sb="114" eb="116">
      <t>シチュウ</t>
    </rPh>
    <rPh sb="116" eb="118">
      <t>カンカク</t>
    </rPh>
    <rPh sb="123" eb="125">
      <t>シチュウ</t>
    </rPh>
    <rPh sb="125" eb="127">
      <t>ネイ</t>
    </rPh>
    <rPh sb="134" eb="138">
      <t>ゼンテイジョウケン</t>
    </rPh>
    <rPh sb="147" eb="150">
      <t>ボウゴサク</t>
    </rPh>
    <rPh sb="150" eb="154">
      <t>セッチバショ</t>
    </rPh>
    <rPh sb="155" eb="157">
      <t>ジョウキョウ</t>
    </rPh>
    <rPh sb="164" eb="165">
      <t>エ</t>
    </rPh>
    <rPh sb="166" eb="169">
      <t>カクシヨウ</t>
    </rPh>
    <rPh sb="169" eb="171">
      <t>ジョウケン</t>
    </rPh>
    <rPh sb="172" eb="174">
      <t>サイヨウ</t>
    </rPh>
    <rPh sb="178" eb="180">
      <t>バアイ</t>
    </rPh>
    <rPh sb="197" eb="199">
      <t>ケイサン</t>
    </rPh>
    <rPh sb="202" eb="203">
      <t>モト</t>
    </rPh>
    <rPh sb="217" eb="219">
      <t>ヒツヨウ</t>
    </rPh>
    <rPh sb="229" eb="231">
      <t>ケッカ</t>
    </rPh>
    <rPh sb="232" eb="234">
      <t>シチュウ</t>
    </rPh>
    <rPh sb="235" eb="238">
      <t>シジリョク</t>
    </rPh>
    <rPh sb="239" eb="241">
      <t>フソク</t>
    </rPh>
    <rPh sb="243" eb="245">
      <t>バアイ</t>
    </rPh>
    <rPh sb="247" eb="249">
      <t>ネマ</t>
    </rPh>
    <rPh sb="256" eb="258">
      <t>キソ</t>
    </rPh>
    <rPh sb="259" eb="261">
      <t>レンゾク</t>
    </rPh>
    <rPh sb="261" eb="263">
      <t>キソ</t>
    </rPh>
    <rPh sb="266" eb="270">
      <t>シチュウカンカク</t>
    </rPh>
    <rPh sb="271" eb="273">
      <t>ヘンコウ</t>
    </rPh>
    <rPh sb="273" eb="274">
      <t>ナド</t>
    </rPh>
    <rPh sb="277" eb="280">
      <t>タイオウサク</t>
    </rPh>
    <rPh sb="281" eb="282">
      <t>コウ</t>
    </rPh>
    <rPh sb="293" eb="294">
      <t>ホン</t>
    </rPh>
    <rPh sb="299" eb="301">
      <t>ニンイ</t>
    </rPh>
    <rPh sb="302" eb="304">
      <t>ジョウケン</t>
    </rPh>
    <rPh sb="305" eb="307">
      <t>シチュウ</t>
    </rPh>
    <rPh sb="308" eb="309">
      <t>ホン</t>
    </rPh>
    <rPh sb="310" eb="312">
      <t>カンヨ</t>
    </rPh>
    <rPh sb="314" eb="316">
      <t>ハイメン</t>
    </rPh>
    <rPh sb="316" eb="317">
      <t>ド</t>
    </rPh>
    <rPh sb="317" eb="319">
      <t>シツリョウ</t>
    </rPh>
    <rPh sb="320" eb="322">
      <t>ケイサン</t>
    </rPh>
    <rPh sb="324" eb="326">
      <t>ヒョウジュン</t>
    </rPh>
    <rPh sb="326" eb="328">
      <t>シヨウ</t>
    </rPh>
    <rPh sb="329" eb="331">
      <t>ゼンテイ</t>
    </rPh>
    <rPh sb="334" eb="336">
      <t>カンヨ</t>
    </rPh>
    <rPh sb="336" eb="338">
      <t>シツリョウ</t>
    </rPh>
    <rPh sb="339" eb="341">
      <t>ヒカク</t>
    </rPh>
    <rPh sb="342" eb="343">
      <t>オコナ</t>
    </rPh>
    <phoneticPr fontId="2"/>
  </si>
  <si>
    <t>・ 本計算ソフトについて</t>
    <rPh sb="2" eb="3">
      <t>ホン</t>
    </rPh>
    <rPh sb="3" eb="5">
      <t>ケイサン</t>
    </rPh>
    <phoneticPr fontId="2"/>
  </si>
  <si>
    <t>・ 本計算ソフト作成に当たって参考とした文献</t>
    <rPh sb="2" eb="3">
      <t>ホン</t>
    </rPh>
    <rPh sb="3" eb="5">
      <t>ケイサン</t>
    </rPh>
    <rPh sb="8" eb="10">
      <t>サクセイ</t>
    </rPh>
    <rPh sb="11" eb="12">
      <t>ア</t>
    </rPh>
    <phoneticPr fontId="2"/>
  </si>
  <si>
    <t>「車両用防護柵標準仕様・同解説、平成16年3月、日本道路協会」</t>
    <phoneticPr fontId="2"/>
  </si>
  <si>
    <r>
      <t xml:space="preserve">by </t>
    </r>
    <r>
      <rPr>
        <sz val="12"/>
        <rFont val="ＭＳ Ｐゴシック"/>
        <family val="3"/>
        <charset val="128"/>
      </rPr>
      <t>CIVILTEC</t>
    </r>
    <r>
      <rPr>
        <sz val="12"/>
        <rFont val="ＭＳ Ｐゴシック"/>
        <family val="3"/>
        <charset val="128"/>
      </rPr>
      <t xml:space="preserve">  Ver1.1 (2023.03.03)</t>
    </r>
    <phoneticPr fontId="2"/>
  </si>
  <si>
    <t>・ 本計算ソフトの使用法</t>
    <rPh sb="2" eb="3">
      <t>ホン</t>
    </rPh>
    <rPh sb="3" eb="5">
      <t>ケイサン</t>
    </rPh>
    <rPh sb="9" eb="12">
      <t>シヨウホウ</t>
    </rPh>
    <phoneticPr fontId="2"/>
  </si>
  <si>
    <t>各計算シートの黄色セルを入力してください。</t>
    <rPh sb="0" eb="1">
      <t>カク</t>
    </rPh>
    <rPh sb="1" eb="3">
      <t>ケイサン</t>
    </rPh>
    <rPh sb="7" eb="9">
      <t>キイロ</t>
    </rPh>
    <rPh sb="12" eb="14">
      <t>ニュウリョク</t>
    </rPh>
    <phoneticPr fontId="2"/>
  </si>
  <si>
    <t>試用版</t>
    <rPh sb="0" eb="3">
      <t>シヨウバン</t>
    </rPh>
    <phoneticPr fontId="2"/>
  </si>
  <si>
    <t>試用版では、法面勾配と法肩距離の値は変更できません。</t>
    <rPh sb="0" eb="3">
      <t>シヨウバン</t>
    </rPh>
    <rPh sb="6" eb="7">
      <t>ノリ</t>
    </rPh>
    <rPh sb="7" eb="10">
      <t>メンコウバイ</t>
    </rPh>
    <rPh sb="11" eb="13">
      <t>ノリカタ</t>
    </rPh>
    <rPh sb="13" eb="15">
      <t>キョリ</t>
    </rPh>
    <rPh sb="16" eb="17">
      <t>アタイ</t>
    </rPh>
    <rPh sb="18" eb="20">
      <t>ヘンコウ</t>
    </rPh>
    <phoneticPr fontId="2"/>
  </si>
  <si>
    <t>試用版では変更できません</t>
    <rPh sb="0" eb="3">
      <t>シヨウバン</t>
    </rPh>
    <rPh sb="5" eb="7">
      <t>ヘンコウ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</si>
</sst>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_ "/>
    <numFmt numFmtId="177" formatCode="0.00_ "/>
  </numFmts>
  <fonts count="11" x14ac:knownFonts="1">
    <font>
      <sz val="12"/>
      <name val="ＭＳ Ｐゴシック"/>
      <family val="3"/>
      <charset val="128"/>
    </font>
    <font>
      <sz val="12"/>
      <name val="ＭＳ Ｐゴシック"/>
      <family val="3"/>
      <charset val="128"/>
    </font>
    <font>
      <sz val="6"/>
      <name val="ＭＳ Ｐゴシック"/>
      <family val="3"/>
      <charset val="128"/>
    </font>
    <font>
      <sz val="11"/>
      <name val="ＭＳ Ｐゴシック"/>
      <family val="3"/>
      <charset val="128"/>
    </font>
    <font>
      <b/>
      <sz val="9"/>
      <color indexed="81"/>
      <name val="ＭＳ Ｐゴシック"/>
      <family val="3"/>
      <charset val="128"/>
    </font>
    <font>
      <sz val="11"/>
      <color indexed="12"/>
      <name val="ＭＳ Ｐゴシック"/>
      <family val="3"/>
      <charset val="128"/>
    </font>
    <font>
      <vertAlign val="superscript"/>
      <sz val="11"/>
      <name val="ＭＳ Ｐゴシック"/>
      <family val="3"/>
      <charset val="128"/>
    </font>
    <font>
      <sz val="22"/>
      <name val="ＭＳ Ｐゴシック"/>
      <family val="3"/>
      <charset val="128"/>
    </font>
    <font>
      <sz val="12"/>
      <color rgb="FFFF0000"/>
      <name val="ＭＳ Ｐゴシック"/>
      <family val="3"/>
      <charset val="128"/>
    </font>
    <font>
      <b/>
      <sz val="12"/>
      <color rgb="FFFF0000"/>
      <name val="ＭＳ Ｐゴシック"/>
      <family val="3"/>
      <charset val="128"/>
    </font>
    <font>
      <strike/>
      <sz val="11"/>
      <name val="ＭＳ Ｐゴシック"/>
      <family val="3"/>
      <charset val="128"/>
    </font>
  </fonts>
  <fills count="3">
    <fill>
      <patternFill patternType="none"/>
    </fill>
    <fill>
      <patternFill patternType="gray125"/>
    </fill>
    <fill>
      <patternFill patternType="solid">
        <fgColor indexed="43"/>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alignment vertical="center"/>
    </xf>
  </cellStyleXfs>
  <cellXfs count="75">
    <xf numFmtId="0" fontId="0" fillId="0" borderId="0" xfId="0">
      <alignment vertical="center"/>
    </xf>
    <xf numFmtId="0" fontId="3" fillId="0" borderId="1" xfId="0" applyFont="1" applyBorder="1" applyAlignment="1">
      <alignment horizontal="center" vertical="center" wrapText="1"/>
    </xf>
    <xf numFmtId="176" fontId="3" fillId="0" borderId="1" xfId="0" applyNumberFormat="1" applyFont="1" applyBorder="1" applyAlignment="1">
      <alignment horizontal="center" vertical="center"/>
    </xf>
    <xf numFmtId="0" fontId="3" fillId="0" borderId="1" xfId="0" applyFont="1" applyBorder="1" applyAlignment="1">
      <alignment horizontal="left" vertical="center" indent="1"/>
    </xf>
    <xf numFmtId="0" fontId="3" fillId="0" borderId="0" xfId="0" applyFont="1" applyAlignment="1">
      <alignment horizontal="center" vertical="center"/>
    </xf>
    <xf numFmtId="176" fontId="3" fillId="0" borderId="0" xfId="0" applyNumberFormat="1" applyFont="1">
      <alignment vertical="center"/>
    </xf>
    <xf numFmtId="0" fontId="3" fillId="0" borderId="0" xfId="0" applyFont="1">
      <alignment vertical="center"/>
    </xf>
    <xf numFmtId="0" fontId="5" fillId="0" borderId="0" xfId="0" applyFont="1" applyAlignment="1">
      <alignment horizontal="left" vertical="center" indent="1"/>
    </xf>
    <xf numFmtId="0" fontId="3" fillId="0" borderId="1" xfId="0" applyFont="1" applyBorder="1" applyAlignment="1">
      <alignment horizontal="center" vertical="center"/>
    </xf>
    <xf numFmtId="0" fontId="3" fillId="0" borderId="1" xfId="0" applyFont="1" applyBorder="1" applyAlignment="1">
      <alignment horizontal="left" vertical="center" indent="3"/>
    </xf>
    <xf numFmtId="176" fontId="3" fillId="0" borderId="1" xfId="0" applyNumberFormat="1" applyFont="1" applyBorder="1" applyAlignment="1">
      <alignment horizontal="right" vertical="center"/>
    </xf>
    <xf numFmtId="177" fontId="3" fillId="0" borderId="1" xfId="0" applyNumberFormat="1" applyFont="1" applyBorder="1" applyAlignment="1">
      <alignment horizontal="right" vertical="center"/>
    </xf>
    <xf numFmtId="176" fontId="3" fillId="0" borderId="1" xfId="0" applyNumberFormat="1" applyFont="1" applyBorder="1">
      <alignment vertical="center"/>
    </xf>
    <xf numFmtId="177" fontId="3" fillId="0" borderId="1" xfId="0" applyNumberFormat="1" applyFont="1" applyBorder="1">
      <alignment vertical="center"/>
    </xf>
    <xf numFmtId="0" fontId="3" fillId="0" borderId="1" xfId="0" applyFont="1" applyBorder="1" applyAlignment="1">
      <alignment horizontal="distributed" vertical="center" justifyLastLine="1"/>
    </xf>
    <xf numFmtId="0" fontId="3" fillId="0" borderId="1" xfId="0" applyFont="1" applyBorder="1" applyAlignment="1">
      <alignment horizontal="distributed" vertical="center" wrapText="1" justifyLastLine="1"/>
    </xf>
    <xf numFmtId="0" fontId="3" fillId="0" borderId="0" xfId="0" applyFont="1" applyAlignment="1">
      <alignment horizontal="distributed" vertical="center" wrapText="1" justifyLastLine="1"/>
    </xf>
    <xf numFmtId="0" fontId="3" fillId="0" borderId="0" xfId="0" applyFont="1" applyAlignment="1">
      <alignment horizontal="left" vertical="center" indent="1"/>
    </xf>
    <xf numFmtId="0" fontId="3" fillId="0" borderId="1" xfId="0" applyFont="1" applyBorder="1" applyAlignment="1">
      <alignment horizontal="left" vertical="center" justifyLastLine="1"/>
    </xf>
    <xf numFmtId="0" fontId="3" fillId="0" borderId="2" xfId="0" applyFont="1" applyBorder="1" applyAlignment="1">
      <alignment horizontal="left" vertical="center" justifyLastLine="1"/>
    </xf>
    <xf numFmtId="0" fontId="3" fillId="0" borderId="0" xfId="0" applyFont="1" applyAlignment="1">
      <alignment horizontal="left" vertical="center"/>
    </xf>
    <xf numFmtId="0" fontId="3" fillId="0" borderId="0" xfId="0" applyFont="1" applyAlignment="1">
      <alignment horizontal="right" vertical="center"/>
    </xf>
    <xf numFmtId="177" fontId="3" fillId="0" borderId="0" xfId="0" applyNumberFormat="1" applyFont="1" applyAlignment="1">
      <alignment horizontal="right" vertical="center"/>
    </xf>
    <xf numFmtId="177" fontId="3" fillId="0" borderId="0" xfId="0" applyNumberFormat="1" applyFont="1">
      <alignment vertical="center"/>
    </xf>
    <xf numFmtId="177" fontId="3" fillId="0" borderId="1" xfId="0" applyNumberFormat="1" applyFont="1" applyBorder="1" applyAlignment="1">
      <alignment horizontal="center" vertical="center" wrapText="1"/>
    </xf>
    <xf numFmtId="177" fontId="3" fillId="0" borderId="1" xfId="0" applyNumberFormat="1" applyFont="1" applyBorder="1" applyAlignment="1">
      <alignment horizontal="center" vertical="center"/>
    </xf>
    <xf numFmtId="0" fontId="0" fillId="0" borderId="0" xfId="0" applyAlignment="1">
      <alignment horizontal="left" vertical="center" indent="1"/>
    </xf>
    <xf numFmtId="0" fontId="7" fillId="0" borderId="0" xfId="0" applyFont="1" applyAlignment="1">
      <alignment horizontal="center" vertical="center"/>
    </xf>
    <xf numFmtId="0" fontId="0" fillId="0" borderId="0" xfId="0" applyAlignment="1">
      <alignment horizontal="center" vertical="center"/>
    </xf>
    <xf numFmtId="0" fontId="1" fillId="0" borderId="0" xfId="0" applyFont="1" applyAlignment="1">
      <alignment horizontal="center" vertical="center"/>
    </xf>
    <xf numFmtId="0" fontId="8" fillId="0" borderId="0" xfId="0" applyFont="1" applyAlignment="1">
      <alignment horizontal="left" vertical="center" indent="1"/>
    </xf>
    <xf numFmtId="176" fontId="3" fillId="2" borderId="1" xfId="0" applyNumberFormat="1" applyFont="1" applyFill="1" applyBorder="1" applyProtection="1">
      <alignment vertical="center"/>
      <protection locked="0"/>
    </xf>
    <xf numFmtId="177" fontId="3" fillId="2" borderId="1" xfId="0" applyNumberFormat="1" applyFont="1" applyFill="1" applyBorder="1" applyProtection="1">
      <alignment vertical="center"/>
      <protection locked="0"/>
    </xf>
    <xf numFmtId="176" fontId="10" fillId="2" borderId="1" xfId="0" applyNumberFormat="1" applyFont="1" applyFill="1" applyBorder="1">
      <alignment vertical="center"/>
    </xf>
    <xf numFmtId="0" fontId="0" fillId="0" borderId="0" xfId="0" applyAlignment="1">
      <alignment horizontal="left" vertical="center" wrapText="1" indent="1"/>
    </xf>
    <xf numFmtId="0" fontId="7" fillId="0" borderId="4" xfId="0" applyFont="1" applyBorder="1" applyAlignment="1">
      <alignment horizontal="center" vertical="center"/>
    </xf>
    <xf numFmtId="0" fontId="7" fillId="0" borderId="5" xfId="0" applyFont="1" applyBorder="1" applyAlignment="1">
      <alignment horizontal="center" vertical="center"/>
    </xf>
    <xf numFmtId="0" fontId="7" fillId="0" borderId="3" xfId="0" applyFont="1" applyBorder="1" applyAlignment="1">
      <alignment horizontal="center" vertical="center"/>
    </xf>
    <xf numFmtId="0" fontId="0" fillId="0" borderId="6" xfId="0" applyBorder="1" applyAlignment="1">
      <alignment horizontal="center" vertical="center"/>
    </xf>
    <xf numFmtId="0" fontId="1" fillId="0" borderId="6" xfId="0" applyFont="1" applyBorder="1" applyAlignment="1">
      <alignment horizontal="center" vertical="center"/>
    </xf>
    <xf numFmtId="0" fontId="9" fillId="0" borderId="7" xfId="0" applyFont="1" applyBorder="1" applyAlignment="1">
      <alignment horizontal="center" vertical="center"/>
    </xf>
    <xf numFmtId="0" fontId="9" fillId="0" borderId="9" xfId="0" applyFont="1" applyBorder="1" applyAlignment="1">
      <alignment horizontal="center" vertical="center"/>
    </xf>
    <xf numFmtId="0" fontId="3" fillId="0" borderId="1" xfId="0" applyFont="1" applyBorder="1" applyAlignment="1">
      <alignment horizontal="left" vertical="center" indent="1"/>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1" xfId="0" applyFont="1" applyBorder="1" applyAlignment="1">
      <alignment horizontal="center" vertical="center"/>
    </xf>
    <xf numFmtId="0" fontId="3" fillId="0" borderId="7" xfId="0" applyFont="1" applyBorder="1" applyAlignment="1">
      <alignment horizontal="left" vertical="center" indent="1"/>
    </xf>
    <xf numFmtId="0" fontId="3" fillId="0" borderId="8" xfId="0" applyFont="1" applyBorder="1" applyAlignment="1">
      <alignment horizontal="left" vertical="center" indent="1"/>
    </xf>
    <xf numFmtId="0" fontId="3" fillId="0" borderId="9" xfId="0" applyFont="1" applyBorder="1" applyAlignment="1">
      <alignment horizontal="left" vertical="center" indent="1"/>
    </xf>
    <xf numFmtId="0" fontId="3" fillId="0" borderId="1" xfId="0" applyFont="1" applyBorder="1" applyAlignment="1">
      <alignment horizontal="left" vertical="center" wrapText="1" indent="1"/>
    </xf>
    <xf numFmtId="0" fontId="3" fillId="0" borderId="7" xfId="0" applyFont="1" applyBorder="1" applyAlignment="1">
      <alignment horizontal="center" vertical="center" shrinkToFit="1"/>
    </xf>
    <xf numFmtId="0" fontId="3" fillId="0" borderId="8" xfId="0" applyFont="1" applyBorder="1" applyAlignment="1">
      <alignment horizontal="center" vertical="center" shrinkToFit="1"/>
    </xf>
    <xf numFmtId="0" fontId="3" fillId="0" borderId="9" xfId="0" applyFont="1" applyBorder="1" applyAlignment="1">
      <alignment horizontal="center" vertical="center" shrinkToFit="1"/>
    </xf>
    <xf numFmtId="0" fontId="3" fillId="0" borderId="7" xfId="0" applyFont="1" applyBorder="1" applyAlignment="1">
      <alignment horizontal="left" vertical="center" indent="3"/>
    </xf>
    <xf numFmtId="0" fontId="3" fillId="0" borderId="9" xfId="0" applyFont="1" applyBorder="1" applyAlignment="1">
      <alignment horizontal="left" vertical="center" indent="3"/>
    </xf>
    <xf numFmtId="0" fontId="3" fillId="0" borderId="7" xfId="0" applyFont="1" applyBorder="1" applyAlignment="1">
      <alignment horizontal="left" vertical="center" indent="1" justifyLastLine="1"/>
    </xf>
    <xf numFmtId="0" fontId="3" fillId="0" borderId="9" xfId="0" applyFont="1" applyBorder="1" applyAlignment="1">
      <alignment horizontal="left" vertical="center" indent="1" justifyLastLine="1"/>
    </xf>
    <xf numFmtId="0" fontId="3" fillId="0" borderId="7" xfId="0" applyFont="1" applyBorder="1" applyAlignment="1">
      <alignment horizontal="center" vertical="center" justifyLastLine="1"/>
    </xf>
    <xf numFmtId="0" fontId="3" fillId="0" borderId="9" xfId="0" applyFont="1" applyBorder="1" applyAlignment="1">
      <alignment horizontal="center" vertical="center" justifyLastLine="1"/>
    </xf>
    <xf numFmtId="0" fontId="3" fillId="0" borderId="7" xfId="0" applyFont="1" applyBorder="1" applyAlignment="1">
      <alignment horizontal="distributed" vertical="center" justifyLastLine="1"/>
    </xf>
    <xf numFmtId="0" fontId="3" fillId="0" borderId="9" xfId="0" applyFont="1" applyBorder="1" applyAlignment="1">
      <alignment horizontal="distributed" vertical="center" justifyLastLine="1"/>
    </xf>
    <xf numFmtId="0" fontId="3" fillId="0" borderId="7" xfId="0" applyFont="1" applyBorder="1" applyAlignment="1">
      <alignment horizontal="distributed" vertical="center" wrapText="1" justifyLastLine="1"/>
    </xf>
    <xf numFmtId="0" fontId="3" fillId="0" borderId="9" xfId="0" applyFont="1" applyBorder="1" applyAlignment="1">
      <alignment horizontal="distributed" vertical="center" wrapText="1" justifyLastLine="1"/>
    </xf>
    <xf numFmtId="0" fontId="3" fillId="0" borderId="2" xfId="0" applyFont="1" applyBorder="1" applyAlignment="1">
      <alignment horizontal="left" vertical="center" wrapText="1" justifyLastLine="1"/>
    </xf>
    <xf numFmtId="0" fontId="3" fillId="0" borderId="10" xfId="0" applyFont="1" applyBorder="1" applyAlignment="1">
      <alignment horizontal="left" vertical="center" justifyLastLine="1"/>
    </xf>
    <xf numFmtId="0" fontId="3" fillId="0" borderId="2" xfId="0" applyFont="1" applyBorder="1" applyAlignment="1">
      <alignment vertical="center" textRotation="255"/>
    </xf>
    <xf numFmtId="0" fontId="3" fillId="0" borderId="11" xfId="0" applyFont="1" applyBorder="1" applyAlignment="1">
      <alignment vertical="center" textRotation="255"/>
    </xf>
    <xf numFmtId="0" fontId="3" fillId="0" borderId="10" xfId="0" applyFont="1" applyBorder="1" applyAlignment="1">
      <alignment vertical="center" textRotation="255"/>
    </xf>
    <xf numFmtId="0" fontId="3" fillId="0" borderId="2" xfId="0" applyFont="1" applyBorder="1" applyAlignment="1">
      <alignment vertical="center" textRotation="255" shrinkToFit="1"/>
    </xf>
    <xf numFmtId="0" fontId="3" fillId="0" borderId="11" xfId="0" applyFont="1" applyBorder="1" applyAlignment="1">
      <alignment vertical="center" textRotation="255" shrinkToFit="1"/>
    </xf>
    <xf numFmtId="0" fontId="3" fillId="0" borderId="10" xfId="0" applyFont="1" applyBorder="1" applyAlignment="1">
      <alignment vertical="center" textRotation="255" shrinkToFit="1"/>
    </xf>
    <xf numFmtId="0" fontId="3" fillId="0" borderId="2" xfId="0" applyFont="1" applyBorder="1" applyAlignment="1">
      <alignment horizontal="center" vertical="center"/>
    </xf>
    <xf numFmtId="0" fontId="3" fillId="0" borderId="11" xfId="0" applyFont="1" applyBorder="1" applyAlignment="1">
      <alignment horizontal="center" vertical="center"/>
    </xf>
    <xf numFmtId="0" fontId="3" fillId="0" borderId="10"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Radio" checked="Checked" firstButton="1" fmlaLink="$P$3"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Drop" dropLines="10" dropStyle="combo" dx="22" fmlaLink="P4" fmlaRange="LIST!$D$4:$D$41" noThreeD="1" sel="1" val="0"/>
</file>

<file path=xl/ctrlProps/ctrlProp4.xml><?xml version="1.0" encoding="utf-8"?>
<formControlPr xmlns="http://schemas.microsoft.com/office/spreadsheetml/2009/9/main" objectType="Drop" dropLines="10" dropStyle="combo" dx="22" fmlaLink="P5" fmlaRange="LIST!$D$45:$D$109" noThreeD="1" sel="7" val="0"/>
</file>

<file path=xl/ctrlProps/ctrlProp5.xml><?xml version="1.0" encoding="utf-8"?>
<formControlPr xmlns="http://schemas.microsoft.com/office/spreadsheetml/2009/9/main" objectType="Radio" checked="Checked" firstButton="1" fmlaLink="$Q$3"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Drop" dropLines="10" dropStyle="combo" dx="22" fmlaLink="Q4" fmlaRange="LIST!$D$4:$D$41" noThreeD="1" sel="1" val="0"/>
</file>

<file path=xl/ctrlProps/ctrlProp8.xml><?xml version="1.0" encoding="utf-8"?>
<formControlPr xmlns="http://schemas.microsoft.com/office/spreadsheetml/2009/9/main" objectType="Drop" dropLines="10" dropStyle="combo" dx="22" fmlaLink="Q5" fmlaRange="LIST!$D$45:$D$109" noThreeD="1" sel="1" val="0"/>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image" Target="../media/image3.wmf"/></Relationships>
</file>

<file path=xl/drawings/_rels/drawing3.xml.rels><?xml version="1.0" encoding="UTF-8" standalone="yes"?>
<Relationships xmlns="http://schemas.openxmlformats.org/package/2006/relationships"><Relationship Id="rId1" Type="http://schemas.openxmlformats.org/officeDocument/2006/relationships/image" Target="../media/image4.wmf"/></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6</xdr:row>
      <xdr:rowOff>142875</xdr:rowOff>
    </xdr:from>
    <xdr:to>
      <xdr:col>4</xdr:col>
      <xdr:colOff>19050</xdr:colOff>
      <xdr:row>22</xdr:row>
      <xdr:rowOff>0</xdr:rowOff>
    </xdr:to>
    <xdr:pic>
      <xdr:nvPicPr>
        <xdr:cNvPr id="3074" name="Picture 2">
          <a:extLst>
            <a:ext uri="{FF2B5EF4-FFF2-40B4-BE49-F238E27FC236}">
              <a16:creationId xmlns:a16="http://schemas.microsoft.com/office/drawing/2014/main" id="{00000000-0008-0000-0000-0000020C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050" y="971550"/>
          <a:ext cx="2743200" cy="2752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142875</xdr:colOff>
      <xdr:row>8</xdr:row>
      <xdr:rowOff>9525</xdr:rowOff>
    </xdr:from>
    <xdr:to>
      <xdr:col>7</xdr:col>
      <xdr:colOff>571500</xdr:colOff>
      <xdr:row>19</xdr:row>
      <xdr:rowOff>76200</xdr:rowOff>
    </xdr:to>
    <xdr:pic>
      <xdr:nvPicPr>
        <xdr:cNvPr id="3076" name="Picture 4">
          <a:extLst>
            <a:ext uri="{FF2B5EF4-FFF2-40B4-BE49-F238E27FC236}">
              <a16:creationId xmlns:a16="http://schemas.microsoft.com/office/drawing/2014/main" id="{00000000-0008-0000-0000-0000040C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200275" y="1200150"/>
          <a:ext cx="3171825" cy="2057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161925</xdr:colOff>
          <xdr:row>3</xdr:row>
          <xdr:rowOff>0</xdr:rowOff>
        </xdr:from>
        <xdr:to>
          <xdr:col>1</xdr:col>
          <xdr:colOff>466725</xdr:colOff>
          <xdr:row>4</xdr:row>
          <xdr:rowOff>0</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id="{00000000-0008-0000-01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161925</xdr:colOff>
          <xdr:row>4</xdr:row>
          <xdr:rowOff>0</xdr:rowOff>
        </xdr:from>
        <xdr:to>
          <xdr:col>1</xdr:col>
          <xdr:colOff>466725</xdr:colOff>
          <xdr:row>5</xdr:row>
          <xdr:rowOff>0</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1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9525</xdr:colOff>
          <xdr:row>3</xdr:row>
          <xdr:rowOff>9525</xdr:rowOff>
        </xdr:from>
        <xdr:to>
          <xdr:col>5</xdr:col>
          <xdr:colOff>0</xdr:colOff>
          <xdr:row>5</xdr:row>
          <xdr:rowOff>0</xdr:rowOff>
        </xdr:to>
        <xdr:grpSp>
          <xdr:nvGrpSpPr>
            <xdr:cNvPr id="1029" name="Group 5">
              <a:extLst>
                <a:ext uri="{FF2B5EF4-FFF2-40B4-BE49-F238E27FC236}">
                  <a16:creationId xmlns:a16="http://schemas.microsoft.com/office/drawing/2014/main" id="{00000000-0008-0000-0100-000005040000}"/>
                </a:ext>
              </a:extLst>
            </xdr:cNvPr>
            <xdr:cNvGrpSpPr>
              <a:grpSpLocks/>
            </xdr:cNvGrpSpPr>
          </xdr:nvGrpSpPr>
          <xdr:grpSpPr bwMode="auto">
            <a:xfrm>
              <a:off x="1857375" y="1019175"/>
              <a:ext cx="1638300" cy="409575"/>
              <a:chOff x="195" y="103"/>
              <a:chExt cx="172" cy="43"/>
            </a:xfrm>
          </xdr:grpSpPr>
          <xdr:sp macro="" textlink="">
            <xdr:nvSpPr>
              <xdr:cNvPr id="1025" name="Drop Down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195" y="103"/>
                <a:ext cx="172" cy="21"/>
              </a:xfrm>
              <a:prstGeom prst="rect">
                <a:avLst/>
              </a:prstGeom>
              <a:noFill/>
              <a:ln>
                <a:noFill/>
              </a:ln>
              <a:extLst>
                <a:ext uri="{91240B29-F687-4F45-9708-019B960494DF}">
                  <a14:hiddenLine w="9525">
                    <a:noFill/>
                    <a:miter lim="800000"/>
                    <a:headEnd/>
                    <a:tailEnd/>
                  </a14:hiddenLine>
                </a:ext>
              </a:extLst>
            </xdr:spPr>
          </xdr:sp>
          <xdr:sp macro="" textlink="">
            <xdr:nvSpPr>
              <xdr:cNvPr id="1028" name="Drop Down 4" hidden="1">
                <a:extLst>
                  <a:ext uri="{63B3BB69-23CF-44E3-9099-C40C66FF867C}">
                    <a14:compatExt spid="_x0000_s1028"/>
                  </a:ext>
                  <a:ext uri="{FF2B5EF4-FFF2-40B4-BE49-F238E27FC236}">
                    <a16:creationId xmlns:a16="http://schemas.microsoft.com/office/drawing/2014/main" id="{00000000-0008-0000-0100-000004040000}"/>
                  </a:ext>
                </a:extLst>
              </xdr:cNvPr>
              <xdr:cNvSpPr/>
            </xdr:nvSpPr>
            <xdr:spPr bwMode="auto">
              <a:xfrm>
                <a:off x="195" y="125"/>
                <a:ext cx="172" cy="21"/>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xdr:twoCellAnchor editAs="oneCell">
    <xdr:from>
      <xdr:col>1</xdr:col>
      <xdr:colOff>504825</xdr:colOff>
      <xdr:row>13</xdr:row>
      <xdr:rowOff>76200</xdr:rowOff>
    </xdr:from>
    <xdr:to>
      <xdr:col>7</xdr:col>
      <xdr:colOff>28575</xdr:colOff>
      <xdr:row>42</xdr:row>
      <xdr:rowOff>57150</xdr:rowOff>
    </xdr:to>
    <xdr:pic>
      <xdr:nvPicPr>
        <xdr:cNvPr id="1034" name="Picture 10">
          <a:extLst>
            <a:ext uri="{FF2B5EF4-FFF2-40B4-BE49-F238E27FC236}">
              <a16:creationId xmlns:a16="http://schemas.microsoft.com/office/drawing/2014/main" id="{00000000-0008-0000-0100-00000A04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0" y="3114675"/>
          <a:ext cx="4705350" cy="60579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1</xdr:col>
      <xdr:colOff>1510300</xdr:colOff>
      <xdr:row>43</xdr:row>
      <xdr:rowOff>61292</xdr:rowOff>
    </xdr:from>
    <xdr:ext cx="837024" cy="220317"/>
    <xdr:sp macro="" textlink="">
      <xdr:nvSpPr>
        <xdr:cNvPr id="1035" name="Text Box 11">
          <a:extLst>
            <a:ext uri="{FF2B5EF4-FFF2-40B4-BE49-F238E27FC236}">
              <a16:creationId xmlns:a16="http://schemas.microsoft.com/office/drawing/2014/main" id="{00000000-0008-0000-0100-00000B040000}"/>
            </a:ext>
          </a:extLst>
        </xdr:cNvPr>
        <xdr:cNvSpPr txBox="1">
          <a:spLocks noChangeArrowheads="1"/>
        </xdr:cNvSpPr>
      </xdr:nvSpPr>
      <xdr:spPr bwMode="auto">
        <a:xfrm>
          <a:off x="1576975" y="9386267"/>
          <a:ext cx="837024" cy="22031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18288" bIns="18288" anchor="ctr" upright="1">
          <a:spAutoFit/>
        </a:bodyPr>
        <a:lstStyle/>
        <a:p>
          <a:pPr algn="ctr" rtl="0">
            <a:defRPr sz="1000"/>
          </a:pPr>
          <a:r>
            <a:rPr lang="ja-JP" altLang="en-US" sz="1100" b="0" i="0" u="none" strike="noStrike" baseline="0">
              <a:solidFill>
                <a:srgbClr val="000000"/>
              </a:solidFill>
              <a:latin typeface="ＭＳ Ｐゴシック"/>
              <a:ea typeface="ＭＳ Ｐゴシック"/>
            </a:rPr>
            <a:t>2A≦Lの場合</a:t>
          </a:r>
        </a:p>
      </xdr:txBody>
    </xdr:sp>
    <xdr:clientData/>
  </xdr:oneCellAnchor>
  <xdr:oneCellAnchor>
    <xdr:from>
      <xdr:col>5</xdr:col>
      <xdr:colOff>481600</xdr:colOff>
      <xdr:row>43</xdr:row>
      <xdr:rowOff>32717</xdr:rowOff>
    </xdr:from>
    <xdr:ext cx="837024" cy="220317"/>
    <xdr:sp macro="" textlink="">
      <xdr:nvSpPr>
        <xdr:cNvPr id="1036" name="Text Box 12">
          <a:extLst>
            <a:ext uri="{FF2B5EF4-FFF2-40B4-BE49-F238E27FC236}">
              <a16:creationId xmlns:a16="http://schemas.microsoft.com/office/drawing/2014/main" id="{00000000-0008-0000-0100-00000C040000}"/>
            </a:ext>
          </a:extLst>
        </xdr:cNvPr>
        <xdr:cNvSpPr txBox="1">
          <a:spLocks noChangeArrowheads="1"/>
        </xdr:cNvSpPr>
      </xdr:nvSpPr>
      <xdr:spPr bwMode="auto">
        <a:xfrm>
          <a:off x="3977275" y="9357692"/>
          <a:ext cx="837024" cy="22031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18288" bIns="18288" anchor="ctr" upright="1">
          <a:spAutoFit/>
        </a:bodyPr>
        <a:lstStyle/>
        <a:p>
          <a:pPr algn="ctr" rtl="0">
            <a:defRPr sz="1000"/>
          </a:pPr>
          <a:r>
            <a:rPr lang="ja-JP" altLang="en-US" sz="1100" b="0" i="0" u="none" strike="noStrike" baseline="0">
              <a:solidFill>
                <a:srgbClr val="000000"/>
              </a:solidFill>
              <a:latin typeface="ＭＳ Ｐゴシック"/>
              <a:ea typeface="ＭＳ Ｐゴシック"/>
            </a:rPr>
            <a:t>2A＞Lの場合</a:t>
          </a:r>
        </a:p>
      </xdr:txBody>
    </xdr:sp>
    <xdr:clientData/>
  </xdr:one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161925</xdr:colOff>
          <xdr:row>3</xdr:row>
          <xdr:rowOff>0</xdr:rowOff>
        </xdr:from>
        <xdr:to>
          <xdr:col>2</xdr:col>
          <xdr:colOff>95250</xdr:colOff>
          <xdr:row>4</xdr:row>
          <xdr:rowOff>0</xdr:rowOff>
        </xdr:to>
        <xdr:sp macro="" textlink="">
          <xdr:nvSpPr>
            <xdr:cNvPr id="2049" name="Option Button 1" hidden="1">
              <a:extLst>
                <a:ext uri="{63B3BB69-23CF-44E3-9099-C40C66FF867C}">
                  <a14:compatExt spid="_x0000_s2049"/>
                </a:ext>
                <a:ext uri="{FF2B5EF4-FFF2-40B4-BE49-F238E27FC236}">
                  <a16:creationId xmlns:a16="http://schemas.microsoft.com/office/drawing/2014/main" id="{00000000-0008-0000-02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161925</xdr:colOff>
          <xdr:row>4</xdr:row>
          <xdr:rowOff>0</xdr:rowOff>
        </xdr:from>
        <xdr:to>
          <xdr:col>2</xdr:col>
          <xdr:colOff>95250</xdr:colOff>
          <xdr:row>5</xdr:row>
          <xdr:rowOff>0</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2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9525</xdr:colOff>
          <xdr:row>3</xdr:row>
          <xdr:rowOff>9525</xdr:rowOff>
        </xdr:from>
        <xdr:to>
          <xdr:col>6</xdr:col>
          <xdr:colOff>0</xdr:colOff>
          <xdr:row>5</xdr:row>
          <xdr:rowOff>0</xdr:rowOff>
        </xdr:to>
        <xdr:grpSp>
          <xdr:nvGrpSpPr>
            <xdr:cNvPr id="2051" name="Group 3">
              <a:extLst>
                <a:ext uri="{FF2B5EF4-FFF2-40B4-BE49-F238E27FC236}">
                  <a16:creationId xmlns:a16="http://schemas.microsoft.com/office/drawing/2014/main" id="{00000000-0008-0000-0200-000003080000}"/>
                </a:ext>
              </a:extLst>
            </xdr:cNvPr>
            <xdr:cNvGrpSpPr>
              <a:grpSpLocks/>
            </xdr:cNvGrpSpPr>
          </xdr:nvGrpSpPr>
          <xdr:grpSpPr bwMode="auto">
            <a:xfrm>
              <a:off x="2286000" y="1019175"/>
              <a:ext cx="1495425" cy="409575"/>
              <a:chOff x="195" y="103"/>
              <a:chExt cx="172" cy="43"/>
            </a:xfrm>
          </xdr:grpSpPr>
          <xdr:sp macro="" textlink="">
            <xdr:nvSpPr>
              <xdr:cNvPr id="2052" name="Drop Down 4" hidden="1">
                <a:extLst>
                  <a:ext uri="{63B3BB69-23CF-44E3-9099-C40C66FF867C}">
                    <a14:compatExt spid="_x0000_s2052"/>
                  </a:ext>
                  <a:ext uri="{FF2B5EF4-FFF2-40B4-BE49-F238E27FC236}">
                    <a16:creationId xmlns:a16="http://schemas.microsoft.com/office/drawing/2014/main" id="{00000000-0008-0000-0200-000004080000}"/>
                  </a:ext>
                </a:extLst>
              </xdr:cNvPr>
              <xdr:cNvSpPr/>
            </xdr:nvSpPr>
            <xdr:spPr bwMode="auto">
              <a:xfrm>
                <a:off x="195" y="103"/>
                <a:ext cx="172" cy="21"/>
              </a:xfrm>
              <a:prstGeom prst="rect">
                <a:avLst/>
              </a:prstGeom>
              <a:noFill/>
              <a:ln>
                <a:noFill/>
              </a:ln>
              <a:extLst>
                <a:ext uri="{91240B29-F687-4F45-9708-019B960494DF}">
                  <a14:hiddenLine w="9525">
                    <a:noFill/>
                    <a:miter lim="800000"/>
                    <a:headEnd/>
                    <a:tailEnd/>
                  </a14:hiddenLine>
                </a:ext>
              </a:extLst>
            </xdr:spPr>
          </xdr:sp>
          <xdr:sp macro="" textlink="">
            <xdr:nvSpPr>
              <xdr:cNvPr id="2053" name="Drop Down 5" hidden="1">
                <a:extLst>
                  <a:ext uri="{63B3BB69-23CF-44E3-9099-C40C66FF867C}">
                    <a14:compatExt spid="_x0000_s2053"/>
                  </a:ext>
                  <a:ext uri="{FF2B5EF4-FFF2-40B4-BE49-F238E27FC236}">
                    <a16:creationId xmlns:a16="http://schemas.microsoft.com/office/drawing/2014/main" id="{00000000-0008-0000-0200-000005080000}"/>
                  </a:ext>
                </a:extLst>
              </xdr:cNvPr>
              <xdr:cNvSpPr/>
            </xdr:nvSpPr>
            <xdr:spPr bwMode="auto">
              <a:xfrm>
                <a:off x="195" y="125"/>
                <a:ext cx="172" cy="21"/>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xdr:twoCellAnchor editAs="oneCell">
    <xdr:from>
      <xdr:col>2</xdr:col>
      <xdr:colOff>76200</xdr:colOff>
      <xdr:row>17</xdr:row>
      <xdr:rowOff>76200</xdr:rowOff>
    </xdr:from>
    <xdr:to>
      <xdr:col>8</xdr:col>
      <xdr:colOff>409575</xdr:colOff>
      <xdr:row>44</xdr:row>
      <xdr:rowOff>95250</xdr:rowOff>
    </xdr:to>
    <xdr:pic>
      <xdr:nvPicPr>
        <xdr:cNvPr id="2060" name="Picture 12">
          <a:extLst>
            <a:ext uri="{FF2B5EF4-FFF2-40B4-BE49-F238E27FC236}">
              <a16:creationId xmlns:a16="http://schemas.microsoft.com/office/drawing/2014/main" id="{00000000-0008-0000-0200-00000C08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775" y="3914775"/>
          <a:ext cx="5400675" cy="56769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2</xdr:col>
      <xdr:colOff>346855</xdr:colOff>
      <xdr:row>45</xdr:row>
      <xdr:rowOff>13667</xdr:rowOff>
    </xdr:from>
    <xdr:ext cx="1801839" cy="220317"/>
    <xdr:sp macro="" textlink="">
      <xdr:nvSpPr>
        <xdr:cNvPr id="2061" name="Text Box 13">
          <a:extLst>
            <a:ext uri="{FF2B5EF4-FFF2-40B4-BE49-F238E27FC236}">
              <a16:creationId xmlns:a16="http://schemas.microsoft.com/office/drawing/2014/main" id="{00000000-0008-0000-0200-00000D080000}"/>
            </a:ext>
          </a:extLst>
        </xdr:cNvPr>
        <xdr:cNvSpPr txBox="1">
          <a:spLocks noChangeArrowheads="1"/>
        </xdr:cNvSpPr>
      </xdr:nvSpPr>
      <xdr:spPr bwMode="auto">
        <a:xfrm>
          <a:off x="756430" y="9719642"/>
          <a:ext cx="1801839" cy="22031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18288" bIns="18288" anchor="ctr" upright="1">
          <a:spAutoFit/>
        </a:bodyPr>
        <a:lstStyle/>
        <a:p>
          <a:pPr algn="ctr" rtl="0">
            <a:defRPr sz="1000"/>
          </a:pPr>
          <a:r>
            <a:rPr lang="ja-JP" altLang="en-US" sz="1100" b="0" i="0" u="none" strike="noStrike" baseline="0">
              <a:solidFill>
                <a:srgbClr val="000000"/>
              </a:solidFill>
              <a:latin typeface="ＭＳ Ｐゴシック"/>
              <a:ea typeface="ＭＳ Ｐゴシック"/>
            </a:rPr>
            <a:t>根巻きコンクリートがない場合</a:t>
          </a:r>
        </a:p>
      </xdr:txBody>
    </xdr:sp>
    <xdr:clientData/>
  </xdr:oneCellAnchor>
  <xdr:oneCellAnchor>
    <xdr:from>
      <xdr:col>5</xdr:col>
      <xdr:colOff>233526</xdr:colOff>
      <xdr:row>44</xdr:row>
      <xdr:rowOff>204167</xdr:rowOff>
    </xdr:from>
    <xdr:ext cx="2047547" cy="220317"/>
    <xdr:sp macro="" textlink="">
      <xdr:nvSpPr>
        <xdr:cNvPr id="2062" name="Text Box 14">
          <a:extLst>
            <a:ext uri="{FF2B5EF4-FFF2-40B4-BE49-F238E27FC236}">
              <a16:creationId xmlns:a16="http://schemas.microsoft.com/office/drawing/2014/main" id="{00000000-0008-0000-0200-00000E080000}"/>
            </a:ext>
          </a:extLst>
        </xdr:cNvPr>
        <xdr:cNvSpPr txBox="1">
          <a:spLocks noChangeArrowheads="1"/>
        </xdr:cNvSpPr>
      </xdr:nvSpPr>
      <xdr:spPr bwMode="auto">
        <a:xfrm>
          <a:off x="3376776" y="9700592"/>
          <a:ext cx="2047547" cy="22031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18288" bIns="18288" anchor="ctr" upright="1">
          <a:spAutoFit/>
        </a:bodyPr>
        <a:lstStyle/>
        <a:p>
          <a:pPr algn="ctr" rtl="0">
            <a:defRPr sz="1000"/>
          </a:pPr>
          <a:r>
            <a:rPr lang="ja-JP" altLang="en-US" sz="1100" b="0" i="0" u="none" strike="noStrike" baseline="0">
              <a:solidFill>
                <a:srgbClr val="000000"/>
              </a:solidFill>
              <a:latin typeface="ＭＳ Ｐゴシック"/>
              <a:ea typeface="ＭＳ Ｐゴシック"/>
            </a:rPr>
            <a:t>根巻きコンクリートで補強した場合</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8" Type="http://schemas.openxmlformats.org/officeDocument/2006/relationships/comments" Target="../comments2.xml"/><Relationship Id="rId3" Type="http://schemas.openxmlformats.org/officeDocument/2006/relationships/vmlDrawing" Target="../drawings/vmlDrawing2.vml"/><Relationship Id="rId7" Type="http://schemas.openxmlformats.org/officeDocument/2006/relationships/ctrlProp" Target="../ctrlProps/ctrlProp8.x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7.xml"/><Relationship Id="rId5" Type="http://schemas.openxmlformats.org/officeDocument/2006/relationships/ctrlProp" Target="../ctrlProps/ctrlProp6.xml"/><Relationship Id="rId4" Type="http://schemas.openxmlformats.org/officeDocument/2006/relationships/ctrlProp" Target="../ctrlProps/ctrlProp5.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H42"/>
  <sheetViews>
    <sheetView tabSelected="1" workbookViewId="0">
      <selection activeCell="K14" sqref="K13:K14"/>
    </sheetView>
  </sheetViews>
  <sheetFormatPr defaultRowHeight="14.25" x14ac:dyDescent="0.15"/>
  <sheetData>
    <row r="1" spans="2:7" ht="15" thickBot="1" x14ac:dyDescent="0.2"/>
    <row r="2" spans="2:7" ht="30" customHeight="1" thickBot="1" x14ac:dyDescent="0.2">
      <c r="B2" s="35" t="s">
        <v>324</v>
      </c>
      <c r="C2" s="36"/>
      <c r="D2" s="36"/>
      <c r="E2" s="36"/>
      <c r="F2" s="36"/>
      <c r="G2" s="37"/>
    </row>
    <row r="3" spans="2:7" ht="20.25" customHeight="1" x14ac:dyDescent="0.15">
      <c r="B3" s="27"/>
      <c r="C3" s="27"/>
      <c r="D3" s="38" t="s">
        <v>332</v>
      </c>
      <c r="E3" s="39"/>
      <c r="F3" s="39"/>
      <c r="G3" s="39"/>
    </row>
    <row r="4" spans="2:7" ht="20.25" customHeight="1" x14ac:dyDescent="0.15">
      <c r="B4" s="27"/>
      <c r="C4" s="27"/>
      <c r="D4" s="28"/>
      <c r="E4" s="29"/>
      <c r="F4" s="29"/>
      <c r="G4" s="29"/>
    </row>
    <row r="5" spans="2:7" ht="20.25" customHeight="1" x14ac:dyDescent="0.15">
      <c r="B5" s="27"/>
      <c r="C5" s="27"/>
      <c r="D5" s="40" t="s">
        <v>335</v>
      </c>
      <c r="E5" s="41"/>
      <c r="F5" s="29"/>
      <c r="G5" s="29"/>
    </row>
    <row r="6" spans="2:7" ht="20.25" customHeight="1" x14ac:dyDescent="0.15">
      <c r="B6" s="27"/>
      <c r="C6" s="27"/>
      <c r="D6" s="28"/>
      <c r="E6" s="29"/>
      <c r="F6" s="29"/>
      <c r="G6" s="29"/>
    </row>
    <row r="24" spans="1:8" x14ac:dyDescent="0.15">
      <c r="A24" t="s">
        <v>329</v>
      </c>
    </row>
    <row r="25" spans="1:8" x14ac:dyDescent="0.15">
      <c r="A25" s="34" t="s">
        <v>328</v>
      </c>
      <c r="B25" s="34"/>
      <c r="C25" s="34"/>
      <c r="D25" s="34"/>
      <c r="E25" s="34"/>
      <c r="F25" s="34"/>
      <c r="G25" s="34"/>
      <c r="H25" s="34"/>
    </row>
    <row r="26" spans="1:8" x14ac:dyDescent="0.15">
      <c r="A26" s="34"/>
      <c r="B26" s="34"/>
      <c r="C26" s="34"/>
      <c r="D26" s="34"/>
      <c r="E26" s="34"/>
      <c r="F26" s="34"/>
      <c r="G26" s="34"/>
      <c r="H26" s="34"/>
    </row>
    <row r="27" spans="1:8" x14ac:dyDescent="0.15">
      <c r="A27" s="34"/>
      <c r="B27" s="34"/>
      <c r="C27" s="34"/>
      <c r="D27" s="34"/>
      <c r="E27" s="34"/>
      <c r="F27" s="34"/>
      <c r="G27" s="34"/>
      <c r="H27" s="34"/>
    </row>
    <row r="28" spans="1:8" x14ac:dyDescent="0.15">
      <c r="A28" s="34"/>
      <c r="B28" s="34"/>
      <c r="C28" s="34"/>
      <c r="D28" s="34"/>
      <c r="E28" s="34"/>
      <c r="F28" s="34"/>
      <c r="G28" s="34"/>
      <c r="H28" s="34"/>
    </row>
    <row r="29" spans="1:8" x14ac:dyDescent="0.15">
      <c r="A29" s="34"/>
      <c r="B29" s="34"/>
      <c r="C29" s="34"/>
      <c r="D29" s="34"/>
      <c r="E29" s="34"/>
      <c r="F29" s="34"/>
      <c r="G29" s="34"/>
      <c r="H29" s="34"/>
    </row>
    <row r="30" spans="1:8" x14ac:dyDescent="0.15">
      <c r="A30" s="34"/>
      <c r="B30" s="34"/>
      <c r="C30" s="34"/>
      <c r="D30" s="34"/>
      <c r="E30" s="34"/>
      <c r="F30" s="34"/>
      <c r="G30" s="34"/>
      <c r="H30" s="34"/>
    </row>
    <row r="31" spans="1:8" x14ac:dyDescent="0.15">
      <c r="A31" s="34"/>
      <c r="B31" s="34"/>
      <c r="C31" s="34"/>
      <c r="D31" s="34"/>
      <c r="E31" s="34"/>
      <c r="F31" s="34"/>
      <c r="G31" s="34"/>
      <c r="H31" s="34"/>
    </row>
    <row r="32" spans="1:8" x14ac:dyDescent="0.15">
      <c r="A32" s="34"/>
      <c r="B32" s="34"/>
      <c r="C32" s="34"/>
      <c r="D32" s="34"/>
      <c r="E32" s="34"/>
      <c r="F32" s="34"/>
      <c r="G32" s="34"/>
      <c r="H32" s="34"/>
    </row>
    <row r="33" spans="1:8" x14ac:dyDescent="0.15">
      <c r="A33" s="34"/>
      <c r="B33" s="34"/>
      <c r="C33" s="34"/>
      <c r="D33" s="34"/>
      <c r="E33" s="34"/>
      <c r="F33" s="34"/>
      <c r="G33" s="34"/>
      <c r="H33" s="34"/>
    </row>
    <row r="34" spans="1:8" x14ac:dyDescent="0.15">
      <c r="A34" s="34"/>
      <c r="B34" s="34"/>
      <c r="C34" s="34"/>
      <c r="D34" s="34"/>
      <c r="E34" s="34"/>
      <c r="F34" s="34"/>
      <c r="G34" s="34"/>
      <c r="H34" s="34"/>
    </row>
    <row r="35" spans="1:8" x14ac:dyDescent="0.15">
      <c r="A35" s="34"/>
      <c r="B35" s="34"/>
      <c r="C35" s="34"/>
      <c r="D35" s="34"/>
      <c r="E35" s="34"/>
      <c r="F35" s="34"/>
      <c r="G35" s="34"/>
      <c r="H35" s="34"/>
    </row>
    <row r="36" spans="1:8" x14ac:dyDescent="0.15">
      <c r="A36" s="34"/>
      <c r="B36" s="34"/>
      <c r="C36" s="34"/>
      <c r="D36" s="34"/>
      <c r="E36" s="34"/>
      <c r="F36" s="34"/>
      <c r="G36" s="34"/>
      <c r="H36" s="34"/>
    </row>
    <row r="37" spans="1:8" x14ac:dyDescent="0.15">
      <c r="A37" t="s">
        <v>330</v>
      </c>
    </row>
    <row r="38" spans="1:8" x14ac:dyDescent="0.15">
      <c r="A38" s="26" t="s">
        <v>331</v>
      </c>
    </row>
    <row r="40" spans="1:8" x14ac:dyDescent="0.15">
      <c r="A40" t="s">
        <v>333</v>
      </c>
    </row>
    <row r="41" spans="1:8" x14ac:dyDescent="0.15">
      <c r="A41" s="26" t="s">
        <v>334</v>
      </c>
    </row>
    <row r="42" spans="1:8" x14ac:dyDescent="0.15">
      <c r="A42" s="30" t="s">
        <v>336</v>
      </c>
    </row>
  </sheetData>
  <mergeCells count="4">
    <mergeCell ref="A25:H36"/>
    <mergeCell ref="B2:G2"/>
    <mergeCell ref="D3:G3"/>
    <mergeCell ref="D5:E5"/>
  </mergeCells>
  <phoneticPr fontId="2"/>
  <pageMargins left="0.75" right="0.75" top="1" bottom="1" header="0.51200000000000001" footer="0.51200000000000001"/>
  <pageSetup paperSize="9" orientation="portrait" verticalDpi="1200" r:id="rId1"/>
  <headerFooter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B1:P74"/>
  <sheetViews>
    <sheetView workbookViewId="0">
      <selection activeCell="H31" sqref="H31:I31"/>
    </sheetView>
  </sheetViews>
  <sheetFormatPr defaultRowHeight="13.5" x14ac:dyDescent="0.15"/>
  <cols>
    <col min="1" max="1" width="0.875" style="6" customWidth="1"/>
    <col min="2" max="2" width="23.375" style="6" customWidth="1"/>
    <col min="3" max="4" width="6.625" style="4" customWidth="1"/>
    <col min="5" max="5" width="8.375" style="5" customWidth="1"/>
    <col min="6" max="6" width="11.25" style="4" customWidth="1"/>
    <col min="7" max="7" width="11.75" style="6" customWidth="1"/>
    <col min="8" max="8" width="12.125" style="6" customWidth="1"/>
    <col min="9" max="9" width="0.875" style="6" customWidth="1"/>
    <col min="10" max="14" width="9" style="6"/>
    <col min="15" max="15" width="8.625" style="6" customWidth="1"/>
    <col min="16" max="16" width="4.75" style="6" hidden="1" customWidth="1"/>
    <col min="17" max="16384" width="9" style="6"/>
  </cols>
  <sheetData>
    <row r="1" spans="2:16" ht="16.5" customHeight="1" x14ac:dyDescent="0.15">
      <c r="B1" s="6" t="s">
        <v>50</v>
      </c>
    </row>
    <row r="2" spans="2:16" ht="16.5" customHeight="1" x14ac:dyDescent="0.15">
      <c r="B2" s="7" t="s">
        <v>38</v>
      </c>
    </row>
    <row r="3" spans="2:16" ht="46.5" customHeight="1" x14ac:dyDescent="0.15">
      <c r="B3" s="8" t="s">
        <v>41</v>
      </c>
      <c r="C3" s="43" t="s">
        <v>30</v>
      </c>
      <c r="D3" s="44"/>
      <c r="E3" s="45"/>
      <c r="F3" s="1" t="s">
        <v>326</v>
      </c>
      <c r="G3" s="1" t="s">
        <v>47</v>
      </c>
      <c r="H3" s="1" t="s">
        <v>46</v>
      </c>
      <c r="P3" s="4">
        <v>1</v>
      </c>
    </row>
    <row r="4" spans="2:16" ht="17.100000000000001" customHeight="1" x14ac:dyDescent="0.15">
      <c r="B4" s="9" t="s">
        <v>39</v>
      </c>
      <c r="C4" s="46" t="str">
        <f>IF(P3=1,INDEX(LIST!D4:D41,P4),"")</f>
        <v>Gr-C-4E</v>
      </c>
      <c r="D4" s="46"/>
      <c r="E4" s="46"/>
      <c r="F4" s="10">
        <f>IF(P3=1,INDEX(LIST!E4:E41,P4),"")</f>
        <v>1.4</v>
      </c>
      <c r="G4" s="11">
        <f>IF(P3=1,INDEX(LIST!F4:F41,P4),"")</f>
        <v>0.82</v>
      </c>
      <c r="H4" s="12">
        <f>IF(P3=1,INDEX(LIST!G4:G41,P4),"")</f>
        <v>4</v>
      </c>
      <c r="P4" s="8">
        <v>1</v>
      </c>
    </row>
    <row r="5" spans="2:16" ht="17.100000000000001" customHeight="1" x14ac:dyDescent="0.15">
      <c r="B5" s="9" t="s">
        <v>40</v>
      </c>
      <c r="C5" s="46" t="str">
        <f>IF(P3=2,INDEX(LIST!D45:D109,P5),"")</f>
        <v/>
      </c>
      <c r="D5" s="46"/>
      <c r="E5" s="46"/>
      <c r="F5" s="11" t="str">
        <f>IF(P3=2,INDEX(LIST!E45:E109,P5),"")</f>
        <v/>
      </c>
      <c r="G5" s="11" t="str">
        <f>IF(P3=2,INDEX(LIST!F45:F109,P5),"")</f>
        <v/>
      </c>
      <c r="H5" s="13" t="str">
        <f>IF(P3=2,INDEX(LIST!G45:G109,P5),"")</f>
        <v/>
      </c>
      <c r="P5" s="8">
        <v>7</v>
      </c>
    </row>
    <row r="6" spans="2:16" ht="16.7" customHeight="1" x14ac:dyDescent="0.15">
      <c r="B6" s="7" t="s">
        <v>6</v>
      </c>
    </row>
    <row r="7" spans="2:16" ht="15.95" customHeight="1" x14ac:dyDescent="0.15">
      <c r="B7" s="8" t="s">
        <v>7</v>
      </c>
      <c r="C7" s="8" t="s">
        <v>3</v>
      </c>
      <c r="D7" s="8" t="s">
        <v>4</v>
      </c>
      <c r="E7" s="2" t="s">
        <v>14</v>
      </c>
      <c r="F7" s="46" t="s">
        <v>15</v>
      </c>
      <c r="G7" s="46"/>
      <c r="H7" s="46"/>
    </row>
    <row r="8" spans="2:16" ht="15.95" customHeight="1" x14ac:dyDescent="0.15">
      <c r="B8" s="14" t="s">
        <v>0</v>
      </c>
      <c r="C8" s="8" t="s">
        <v>51</v>
      </c>
      <c r="D8" s="8" t="s">
        <v>52</v>
      </c>
      <c r="E8" s="31">
        <v>4</v>
      </c>
      <c r="F8" s="47" t="str">
        <f>"標準支柱間隔 : "&amp;TEXT(IF(P3=1,INDEX(LIST!G4:G41,P4),INDEX(LIST!G45:G109,P5)),"0.000") &amp;" (m)"</f>
        <v>標準支柱間隔 : 4.000 (m)</v>
      </c>
      <c r="G8" s="48"/>
      <c r="H8" s="49"/>
    </row>
    <row r="9" spans="2:16" ht="15.95" customHeight="1" x14ac:dyDescent="0.15">
      <c r="B9" s="14" t="s">
        <v>5</v>
      </c>
      <c r="C9" s="8" t="s">
        <v>325</v>
      </c>
      <c r="D9" s="8" t="s">
        <v>52</v>
      </c>
      <c r="E9" s="31">
        <v>1.4</v>
      </c>
      <c r="F9" s="47" t="str">
        <f>"標準根入れ長 : "&amp;TEXT(IF(P3=1,INDEX(LIST!E4:E41,P4),INDEX(LIST!E45:E109,P5)),"0.000") &amp;" (m)"</f>
        <v>標準根入れ長 : 1.400 (m)</v>
      </c>
      <c r="G9" s="48"/>
      <c r="H9" s="49"/>
    </row>
    <row r="10" spans="2:16" ht="15.95" customHeight="1" x14ac:dyDescent="0.15">
      <c r="B10" s="14" t="s">
        <v>1</v>
      </c>
      <c r="C10" s="8" t="s">
        <v>106</v>
      </c>
      <c r="D10" s="8" t="s">
        <v>53</v>
      </c>
      <c r="E10" s="33">
        <v>1.25</v>
      </c>
      <c r="F10" s="42" t="s">
        <v>337</v>
      </c>
      <c r="G10" s="42"/>
      <c r="H10" s="42"/>
    </row>
    <row r="11" spans="2:16" ht="15.95" customHeight="1" x14ac:dyDescent="0.15">
      <c r="B11" s="14" t="s">
        <v>2</v>
      </c>
      <c r="C11" s="8" t="s">
        <v>54</v>
      </c>
      <c r="D11" s="8" t="s">
        <v>55</v>
      </c>
      <c r="E11" s="33">
        <v>0.55000000000000004</v>
      </c>
      <c r="F11" s="42" t="s">
        <v>337</v>
      </c>
      <c r="G11" s="42"/>
      <c r="H11" s="42"/>
    </row>
    <row r="12" spans="2:16" ht="15.95" customHeight="1" x14ac:dyDescent="0.15">
      <c r="B12" s="14" t="s">
        <v>26</v>
      </c>
      <c r="C12" s="8" t="s">
        <v>56</v>
      </c>
      <c r="D12" s="8" t="s">
        <v>107</v>
      </c>
      <c r="E12" s="31">
        <v>1.8</v>
      </c>
      <c r="F12" s="46"/>
      <c r="G12" s="46"/>
      <c r="H12" s="46"/>
    </row>
    <row r="13" spans="2:16" ht="15.95" customHeight="1" x14ac:dyDescent="0.15">
      <c r="B13" s="14" t="s">
        <v>12</v>
      </c>
      <c r="C13" s="8" t="s">
        <v>63</v>
      </c>
      <c r="D13" s="8" t="s">
        <v>13</v>
      </c>
      <c r="E13" s="32">
        <v>30</v>
      </c>
      <c r="F13" s="42"/>
      <c r="G13" s="42"/>
      <c r="H13" s="42"/>
    </row>
    <row r="14" spans="2:16" ht="16.7" customHeight="1" x14ac:dyDescent="0.15"/>
    <row r="15" spans="2:16" ht="16.7" customHeight="1" x14ac:dyDescent="0.15"/>
    <row r="16" spans="2:16" ht="16.7" customHeight="1" x14ac:dyDescent="0.15"/>
    <row r="17" ht="16.7" customHeight="1" x14ac:dyDescent="0.15"/>
    <row r="18" ht="16.7" customHeight="1" x14ac:dyDescent="0.15"/>
    <row r="19" ht="16.7" customHeight="1" x14ac:dyDescent="0.15"/>
    <row r="20" ht="16.7" customHeight="1" x14ac:dyDescent="0.15"/>
    <row r="21" ht="16.7" customHeight="1" x14ac:dyDescent="0.15"/>
    <row r="22" ht="16.7" customHeight="1" x14ac:dyDescent="0.15"/>
    <row r="23" ht="16.7" customHeight="1" x14ac:dyDescent="0.15"/>
    <row r="24" ht="16.7" customHeight="1" x14ac:dyDescent="0.15"/>
    <row r="25" ht="16.7" customHeight="1" x14ac:dyDescent="0.15"/>
    <row r="26" ht="16.7" customHeight="1" x14ac:dyDescent="0.15"/>
    <row r="27" ht="16.7" customHeight="1" x14ac:dyDescent="0.15"/>
    <row r="28" ht="16.7" customHeight="1" x14ac:dyDescent="0.15"/>
    <row r="29" ht="16.7" customHeight="1" x14ac:dyDescent="0.15"/>
    <row r="30" ht="16.7" customHeight="1" x14ac:dyDescent="0.15"/>
    <row r="31" ht="16.7" customHeight="1" x14ac:dyDescent="0.15"/>
    <row r="32" ht="16.7" customHeight="1" x14ac:dyDescent="0.15"/>
    <row r="33" spans="2:8" ht="16.7" customHeight="1" x14ac:dyDescent="0.15"/>
    <row r="34" spans="2:8" ht="16.7" customHeight="1" x14ac:dyDescent="0.15"/>
    <row r="35" spans="2:8" ht="16.7" customHeight="1" x14ac:dyDescent="0.15"/>
    <row r="36" spans="2:8" ht="16.7" customHeight="1" x14ac:dyDescent="0.15"/>
    <row r="37" spans="2:8" ht="16.7" customHeight="1" x14ac:dyDescent="0.15"/>
    <row r="38" spans="2:8" ht="16.7" customHeight="1" x14ac:dyDescent="0.15"/>
    <row r="39" spans="2:8" ht="16.7" customHeight="1" x14ac:dyDescent="0.15"/>
    <row r="40" spans="2:8" ht="16.7" customHeight="1" x14ac:dyDescent="0.15"/>
    <row r="41" spans="2:8" ht="16.7" customHeight="1" x14ac:dyDescent="0.15">
      <c r="B41" s="7"/>
    </row>
    <row r="42" spans="2:8" ht="16.7" customHeight="1" x14ac:dyDescent="0.15">
      <c r="B42" s="7"/>
    </row>
    <row r="43" spans="2:8" ht="16.7" customHeight="1" x14ac:dyDescent="0.15">
      <c r="B43" s="7"/>
    </row>
    <row r="44" spans="2:8" ht="16.7" customHeight="1" x14ac:dyDescent="0.15">
      <c r="B44" s="7"/>
    </row>
    <row r="45" spans="2:8" ht="16.7" customHeight="1" x14ac:dyDescent="0.15">
      <c r="B45" s="7"/>
    </row>
    <row r="46" spans="2:8" ht="16.7" customHeight="1" x14ac:dyDescent="0.15">
      <c r="B46" s="7" t="s">
        <v>16</v>
      </c>
    </row>
    <row r="47" spans="2:8" ht="17.45" customHeight="1" x14ac:dyDescent="0.15">
      <c r="B47" s="8" t="s">
        <v>8</v>
      </c>
      <c r="C47" s="8" t="s">
        <v>3</v>
      </c>
      <c r="D47" s="8" t="s">
        <v>4</v>
      </c>
      <c r="E47" s="2" t="s">
        <v>14</v>
      </c>
      <c r="F47" s="46" t="s">
        <v>15</v>
      </c>
      <c r="G47" s="46"/>
      <c r="H47" s="46"/>
    </row>
    <row r="48" spans="2:8" ht="17.45" customHeight="1" x14ac:dyDescent="0.15">
      <c r="B48" s="14" t="s">
        <v>0</v>
      </c>
      <c r="C48" s="8" t="s">
        <v>51</v>
      </c>
      <c r="D48" s="8" t="s">
        <v>52</v>
      </c>
      <c r="E48" s="12">
        <f>GPL</f>
        <v>4</v>
      </c>
      <c r="F48" s="42"/>
      <c r="G48" s="42"/>
      <c r="H48" s="42"/>
    </row>
    <row r="49" spans="2:8" ht="17.45" customHeight="1" x14ac:dyDescent="0.15">
      <c r="B49" s="14" t="s">
        <v>5</v>
      </c>
      <c r="C49" s="8" t="s">
        <v>57</v>
      </c>
      <c r="D49" s="8" t="s">
        <v>52</v>
      </c>
      <c r="E49" s="12">
        <f>GPH</f>
        <v>1.4</v>
      </c>
      <c r="F49" s="46"/>
      <c r="G49" s="46"/>
      <c r="H49" s="46"/>
    </row>
    <row r="50" spans="2:8" ht="17.45" customHeight="1" x14ac:dyDescent="0.15">
      <c r="B50" s="14" t="s">
        <v>9</v>
      </c>
      <c r="C50" s="8" t="s">
        <v>58</v>
      </c>
      <c r="D50" s="8" t="s">
        <v>52</v>
      </c>
      <c r="E50" s="12">
        <f>ROUND(0.9*GPH,3)</f>
        <v>1.26</v>
      </c>
      <c r="F50" s="42" t="s">
        <v>59</v>
      </c>
      <c r="G50" s="42"/>
      <c r="H50" s="42"/>
    </row>
    <row r="51" spans="2:8" ht="17.45" customHeight="1" x14ac:dyDescent="0.15">
      <c r="B51" s="14" t="s">
        <v>10</v>
      </c>
      <c r="C51" s="8" t="s">
        <v>60</v>
      </c>
      <c r="D51" s="8" t="s">
        <v>61</v>
      </c>
      <c r="E51" s="12">
        <f>GPX</f>
        <v>0.55000000000000004</v>
      </c>
      <c r="F51" s="42"/>
      <c r="G51" s="42"/>
      <c r="H51" s="42"/>
    </row>
    <row r="52" spans="2:8" ht="17.45" customHeight="1" x14ac:dyDescent="0.15">
      <c r="B52" s="14" t="s">
        <v>11</v>
      </c>
      <c r="C52" s="8" t="s">
        <v>62</v>
      </c>
      <c r="D52" s="8" t="s">
        <v>13</v>
      </c>
      <c r="E52" s="13">
        <f>IF(GPX&gt;SQRT(3)*E50,0,ATAN(1/SLN)*180/PI())</f>
        <v>38.659808254090095</v>
      </c>
      <c r="F52" s="42" t="str">
        <f>IF(GPX&gt;SQRT(3)*E50,"X &gt; √3×Bなのでθ=0とする。","")</f>
        <v/>
      </c>
      <c r="G52" s="42"/>
      <c r="H52" s="42"/>
    </row>
    <row r="53" spans="2:8" ht="17.45" customHeight="1" x14ac:dyDescent="0.15">
      <c r="B53" s="14" t="s">
        <v>12</v>
      </c>
      <c r="C53" s="8" t="s">
        <v>63</v>
      </c>
      <c r="D53" s="8" t="s">
        <v>13</v>
      </c>
      <c r="E53" s="13">
        <f>Alfa</f>
        <v>30</v>
      </c>
      <c r="F53" s="42"/>
      <c r="G53" s="42"/>
      <c r="H53" s="42"/>
    </row>
    <row r="54" spans="2:8" ht="32.450000000000003" customHeight="1" x14ac:dyDescent="0.15">
      <c r="B54" s="15" t="s">
        <v>64</v>
      </c>
      <c r="C54" s="8" t="s">
        <v>65</v>
      </c>
      <c r="D54" s="8" t="s">
        <v>66</v>
      </c>
      <c r="E54" s="12">
        <f>ROUND((GPB+GPX*TAN(E52*PI()/180))/(TAN(Alfa*PI()/180)+TAN(E52*PI()/180)),3)</f>
        <v>1.234</v>
      </c>
      <c r="F54" s="47" t="s">
        <v>67</v>
      </c>
      <c r="G54" s="48"/>
      <c r="H54" s="49"/>
    </row>
    <row r="55" spans="2:8" ht="17.45" customHeight="1" x14ac:dyDescent="0.15">
      <c r="B55" s="7" t="s">
        <v>104</v>
      </c>
    </row>
    <row r="56" spans="2:8" ht="17.45" customHeight="1" x14ac:dyDescent="0.15">
      <c r="B56" s="8" t="s">
        <v>8</v>
      </c>
      <c r="C56" s="8" t="s">
        <v>3</v>
      </c>
      <c r="D56" s="8" t="s">
        <v>4</v>
      </c>
      <c r="E56" s="2" t="s">
        <v>14</v>
      </c>
      <c r="F56" s="46" t="s">
        <v>15</v>
      </c>
      <c r="G56" s="46"/>
      <c r="H56" s="46"/>
    </row>
    <row r="57" spans="2:8" ht="17.45" customHeight="1" x14ac:dyDescent="0.15">
      <c r="B57" s="14" t="s">
        <v>17</v>
      </c>
      <c r="C57" s="8" t="s">
        <v>68</v>
      </c>
      <c r="D57" s="8" t="s">
        <v>69</v>
      </c>
      <c r="E57" s="10">
        <f>ROUND(GPA*(GPX*TAN(E52*PI()/180)+E50)/2,3)</f>
        <v>1.0489999999999999</v>
      </c>
      <c r="F57" s="42" t="s">
        <v>70</v>
      </c>
      <c r="G57" s="42"/>
      <c r="H57" s="42"/>
    </row>
    <row r="58" spans="2:8" ht="17.45" customHeight="1" x14ac:dyDescent="0.15">
      <c r="B58" s="14" t="s">
        <v>18</v>
      </c>
      <c r="C58" s="8" t="s">
        <v>71</v>
      </c>
      <c r="D58" s="8" t="s">
        <v>69</v>
      </c>
      <c r="E58" s="10">
        <f>ROUND(GPX^2*TAN(E52*PI()/180)/2,3)</f>
        <v>0.121</v>
      </c>
      <c r="F58" s="42" t="s">
        <v>72</v>
      </c>
      <c r="G58" s="42"/>
      <c r="H58" s="42"/>
    </row>
    <row r="59" spans="2:8" ht="17.45" customHeight="1" x14ac:dyDescent="0.15">
      <c r="B59" s="14" t="s">
        <v>19</v>
      </c>
      <c r="C59" s="8" t="s">
        <v>73</v>
      </c>
      <c r="D59" s="8" t="s">
        <v>69</v>
      </c>
      <c r="E59" s="10">
        <f>IF(2*GPA&gt;GPL,ROUND(E60*(GPA-GPL/2)/2,3),0)</f>
        <v>0</v>
      </c>
      <c r="F59" s="42" t="s">
        <v>74</v>
      </c>
      <c r="G59" s="42"/>
      <c r="H59" s="42"/>
    </row>
    <row r="60" spans="2:8" ht="17.45" customHeight="1" x14ac:dyDescent="0.15">
      <c r="B60" s="14" t="s">
        <v>20</v>
      </c>
      <c r="C60" s="8" t="s">
        <v>75</v>
      </c>
      <c r="D60" s="8" t="s">
        <v>76</v>
      </c>
      <c r="E60" s="10">
        <f>IF(2*GPA&gt;GPL,ROUND((GPA-GPL/2)*(TAN(E53*PI()/180)+TAN(E52*PI()/180)),3),0)</f>
        <v>0</v>
      </c>
      <c r="F60" s="42" t="s">
        <v>77</v>
      </c>
      <c r="G60" s="42"/>
      <c r="H60" s="42"/>
    </row>
    <row r="61" spans="2:8" ht="17.45" customHeight="1" x14ac:dyDescent="0.15">
      <c r="B61" s="14" t="s">
        <v>21</v>
      </c>
      <c r="C61" s="8" t="s">
        <v>78</v>
      </c>
      <c r="D61" s="8" t="s">
        <v>79</v>
      </c>
      <c r="E61" s="10">
        <f>ROUND(2*E57*GPA/3,3)</f>
        <v>0.86299999999999999</v>
      </c>
      <c r="F61" s="42" t="s">
        <v>80</v>
      </c>
      <c r="G61" s="42"/>
      <c r="H61" s="42"/>
    </row>
    <row r="62" spans="2:8" ht="17.45" customHeight="1" x14ac:dyDescent="0.15">
      <c r="B62" s="14" t="s">
        <v>22</v>
      </c>
      <c r="C62" s="8" t="s">
        <v>81</v>
      </c>
      <c r="D62" s="8" t="s">
        <v>82</v>
      </c>
      <c r="E62" s="10">
        <f>ROUND(2*E58*GPX/3,3)</f>
        <v>4.3999999999999997E-2</v>
      </c>
      <c r="F62" s="42" t="s">
        <v>83</v>
      </c>
      <c r="G62" s="42"/>
      <c r="H62" s="42"/>
    </row>
    <row r="63" spans="2:8" ht="17.45" customHeight="1" x14ac:dyDescent="0.15">
      <c r="B63" s="14" t="s">
        <v>23</v>
      </c>
      <c r="C63" s="8" t="s">
        <v>84</v>
      </c>
      <c r="D63" s="8" t="s">
        <v>85</v>
      </c>
      <c r="E63" s="10">
        <f>IF(2*GPA&gt;GPL,ROUND(2*E59*(GPA-GPL/2)/3,3),0)</f>
        <v>0</v>
      </c>
      <c r="F63" s="42" t="s">
        <v>86</v>
      </c>
      <c r="G63" s="42"/>
      <c r="H63" s="42"/>
    </row>
    <row r="64" spans="2:8" ht="17.45" customHeight="1" x14ac:dyDescent="0.15">
      <c r="B64" s="14" t="s">
        <v>24</v>
      </c>
      <c r="C64" s="8" t="s">
        <v>87</v>
      </c>
      <c r="D64" s="8" t="s">
        <v>85</v>
      </c>
      <c r="E64" s="10">
        <f>E61-E62</f>
        <v>0.81899999999999995</v>
      </c>
      <c r="F64" s="42" t="s">
        <v>88</v>
      </c>
      <c r="G64" s="42"/>
      <c r="H64" s="42"/>
    </row>
    <row r="65" spans="2:8" ht="17.45" customHeight="1" x14ac:dyDescent="0.15">
      <c r="B65" s="14" t="s">
        <v>25</v>
      </c>
      <c r="C65" s="8" t="s">
        <v>89</v>
      </c>
      <c r="D65" s="8" t="s">
        <v>85</v>
      </c>
      <c r="E65" s="10">
        <f>E64-E63</f>
        <v>0.81899999999999995</v>
      </c>
      <c r="F65" s="42" t="s">
        <v>90</v>
      </c>
      <c r="G65" s="42"/>
      <c r="H65" s="42"/>
    </row>
    <row r="66" spans="2:8" ht="32.450000000000003" customHeight="1" x14ac:dyDescent="0.15">
      <c r="B66" s="15" t="s">
        <v>27</v>
      </c>
      <c r="C66" s="8" t="s">
        <v>91</v>
      </c>
      <c r="D66" s="8" t="s">
        <v>92</v>
      </c>
      <c r="E66" s="10">
        <f>ROUND(E65*GNM,3)</f>
        <v>1.474</v>
      </c>
      <c r="F66" s="42" t="s">
        <v>93</v>
      </c>
      <c r="G66" s="42"/>
      <c r="H66" s="42"/>
    </row>
    <row r="67" spans="2:8" ht="32.450000000000003" customHeight="1" x14ac:dyDescent="0.15">
      <c r="B67" s="15" t="s">
        <v>94</v>
      </c>
      <c r="C67" s="8" t="s">
        <v>95</v>
      </c>
      <c r="D67" s="8" t="s">
        <v>92</v>
      </c>
      <c r="E67" s="10">
        <f>IF(P3=1,G4,G5)</f>
        <v>0.82</v>
      </c>
      <c r="F67" s="50" t="s">
        <v>48</v>
      </c>
      <c r="G67" s="42"/>
      <c r="H67" s="42"/>
    </row>
    <row r="68" spans="2:8" ht="23.25" customHeight="1" x14ac:dyDescent="0.15">
      <c r="B68" s="15" t="s">
        <v>42</v>
      </c>
      <c r="C68" s="42" t="str">
        <f>IF(E66&gt;=E67,"M≧Ms 、背面土の質量を確保できる。","M＜Ms 、背面土の質量が不足する。")</f>
        <v>M≧Ms 、背面土の質量を確保できる。</v>
      </c>
      <c r="D68" s="42"/>
      <c r="E68" s="42"/>
      <c r="F68" s="42"/>
      <c r="G68" s="42"/>
      <c r="H68" s="42"/>
    </row>
    <row r="69" spans="2:8" ht="17.45" customHeight="1" x14ac:dyDescent="0.15">
      <c r="B69" s="7" t="s">
        <v>105</v>
      </c>
    </row>
    <row r="70" spans="2:8" ht="17.45" customHeight="1" x14ac:dyDescent="0.15">
      <c r="B70" s="8" t="s">
        <v>8</v>
      </c>
      <c r="C70" s="8" t="s">
        <v>3</v>
      </c>
      <c r="D70" s="8" t="s">
        <v>4</v>
      </c>
      <c r="E70" s="2" t="s">
        <v>14</v>
      </c>
      <c r="F70" s="46" t="s">
        <v>15</v>
      </c>
      <c r="G70" s="46"/>
      <c r="H70" s="46"/>
    </row>
    <row r="71" spans="2:8" ht="17.45" customHeight="1" x14ac:dyDescent="0.15">
      <c r="B71" s="14" t="s">
        <v>49</v>
      </c>
      <c r="C71" s="8" t="s">
        <v>96</v>
      </c>
      <c r="D71" s="8" t="s">
        <v>97</v>
      </c>
      <c r="E71" s="12">
        <f>IF(P3=1,H4,H5)</f>
        <v>4</v>
      </c>
      <c r="F71" s="42"/>
      <c r="G71" s="42"/>
      <c r="H71" s="42"/>
    </row>
    <row r="72" spans="2:8" ht="32.450000000000003" customHeight="1" x14ac:dyDescent="0.15">
      <c r="B72" s="15" t="s">
        <v>168</v>
      </c>
      <c r="C72" s="8" t="s">
        <v>98</v>
      </c>
      <c r="D72" s="8" t="s">
        <v>99</v>
      </c>
      <c r="E72" s="10">
        <f>ROUND(E67/E71,3)</f>
        <v>0.20499999999999999</v>
      </c>
      <c r="F72" s="42" t="s">
        <v>100</v>
      </c>
      <c r="G72" s="42"/>
      <c r="H72" s="42"/>
    </row>
    <row r="73" spans="2:8" ht="32.450000000000003" customHeight="1" x14ac:dyDescent="0.15">
      <c r="B73" s="15" t="s">
        <v>45</v>
      </c>
      <c r="C73" s="8" t="s">
        <v>101</v>
      </c>
      <c r="D73" s="8" t="s">
        <v>102</v>
      </c>
      <c r="E73" s="10">
        <f>ROUND(E66/GPL,3)</f>
        <v>0.36899999999999999</v>
      </c>
      <c r="F73" s="42" t="s">
        <v>103</v>
      </c>
      <c r="G73" s="42"/>
      <c r="H73" s="42"/>
    </row>
    <row r="74" spans="2:8" ht="32.450000000000003" customHeight="1" x14ac:dyDescent="0.15">
      <c r="B74" s="15" t="s">
        <v>42</v>
      </c>
      <c r="C74" s="51" t="str">
        <f>IF(E73&gt;=E72,"W≧Wa 、標準仕様と同等以上の1m当り背面土質量を確保できる。","W＜Wa 、標準仕様と同等以上の1m当り背面土質量を確保できない。")</f>
        <v>W≧Wa 、標準仕様と同等以上の1m当り背面土質量を確保できる。</v>
      </c>
      <c r="D74" s="52"/>
      <c r="E74" s="52"/>
      <c r="F74" s="52"/>
      <c r="G74" s="52"/>
      <c r="H74" s="53"/>
    </row>
  </sheetData>
  <sheetProtection algorithmName="SHA-512" hashValue="0DX7iNgkEPpcOTDhIFH6vmrhbBlmcKPqGMR4MyH3ofNY5osV/rHT9nq/07xlCaKsi5dlFosedGhszPZxI+VABg==" saltValue="NJTm+Vn5+c96Kb5xZOMqtw==" spinCount="100000" sheet="1" objects="1" scenarios="1"/>
  <mergeCells count="36">
    <mergeCell ref="C74:H74"/>
    <mergeCell ref="F58:H58"/>
    <mergeCell ref="F59:H59"/>
    <mergeCell ref="F60:H60"/>
    <mergeCell ref="F61:H61"/>
    <mergeCell ref="F62:H62"/>
    <mergeCell ref="F63:H63"/>
    <mergeCell ref="F70:H70"/>
    <mergeCell ref="F72:H72"/>
    <mergeCell ref="F73:H73"/>
    <mergeCell ref="F51:H51"/>
    <mergeCell ref="F50:H50"/>
    <mergeCell ref="F47:H47"/>
    <mergeCell ref="F48:H48"/>
    <mergeCell ref="F49:H49"/>
    <mergeCell ref="F71:H71"/>
    <mergeCell ref="F67:H67"/>
    <mergeCell ref="C68:H68"/>
    <mergeCell ref="F64:H64"/>
    <mergeCell ref="F65:H65"/>
    <mergeCell ref="F66:H66"/>
    <mergeCell ref="C3:E3"/>
    <mergeCell ref="C4:E4"/>
    <mergeCell ref="C5:E5"/>
    <mergeCell ref="F12:H12"/>
    <mergeCell ref="F7:H7"/>
    <mergeCell ref="F8:H8"/>
    <mergeCell ref="F10:H10"/>
    <mergeCell ref="F11:H11"/>
    <mergeCell ref="F9:H9"/>
    <mergeCell ref="F56:H56"/>
    <mergeCell ref="F57:H57"/>
    <mergeCell ref="F52:H52"/>
    <mergeCell ref="F53:H53"/>
    <mergeCell ref="F54:H54"/>
    <mergeCell ref="F13:H13"/>
  </mergeCells>
  <phoneticPr fontId="2"/>
  <printOptions horizontalCentered="1"/>
  <pageMargins left="0.78740157480314965" right="0.39370078740157483" top="0.78740157480314965" bottom="0.59055118110236227" header="0.51181102362204722" footer="0.51181102362204722"/>
  <pageSetup paperSize="9" orientation="portrait" verticalDpi="1200" r:id="rId1"/>
  <headerFooter alignWithMargins="0"/>
  <rowBreaks count="1" manualBreakCount="1">
    <brk id="45"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6" r:id="rId4" name="Option Button 2">
              <controlPr defaultSize="0" autoFill="0" autoLine="0" autoPict="0">
                <anchor moveWithCells="1">
                  <from>
                    <xdr:col>1</xdr:col>
                    <xdr:colOff>161925</xdr:colOff>
                    <xdr:row>3</xdr:row>
                    <xdr:rowOff>0</xdr:rowOff>
                  </from>
                  <to>
                    <xdr:col>1</xdr:col>
                    <xdr:colOff>466725</xdr:colOff>
                    <xdr:row>4</xdr:row>
                    <xdr:rowOff>0</xdr:rowOff>
                  </to>
                </anchor>
              </controlPr>
            </control>
          </mc:Choice>
        </mc:AlternateContent>
        <mc:AlternateContent xmlns:mc="http://schemas.openxmlformats.org/markup-compatibility/2006">
          <mc:Choice Requires="x14">
            <control shapeId="1027" r:id="rId5" name="Option Button 3">
              <controlPr defaultSize="0" autoFill="0" autoLine="0" autoPict="0">
                <anchor moveWithCells="1">
                  <from>
                    <xdr:col>1</xdr:col>
                    <xdr:colOff>161925</xdr:colOff>
                    <xdr:row>4</xdr:row>
                    <xdr:rowOff>0</xdr:rowOff>
                  </from>
                  <to>
                    <xdr:col>1</xdr:col>
                    <xdr:colOff>466725</xdr:colOff>
                    <xdr:row>5</xdr:row>
                    <xdr:rowOff>0</xdr:rowOff>
                  </to>
                </anchor>
              </controlPr>
            </control>
          </mc:Choice>
        </mc:AlternateContent>
        <mc:AlternateContent xmlns:mc="http://schemas.openxmlformats.org/markup-compatibility/2006">
          <mc:Choice Requires="x14">
            <control shapeId="1025" r:id="rId6" name="Drop Down 1">
              <controlPr defaultSize="0" print="0" autoLine="0" autoPict="0">
                <anchor moveWithCells="1" sizeWithCells="1">
                  <from>
                    <xdr:col>2</xdr:col>
                    <xdr:colOff>9525</xdr:colOff>
                    <xdr:row>3</xdr:row>
                    <xdr:rowOff>9525</xdr:rowOff>
                  </from>
                  <to>
                    <xdr:col>5</xdr:col>
                    <xdr:colOff>0</xdr:colOff>
                    <xdr:row>4</xdr:row>
                    <xdr:rowOff>0</xdr:rowOff>
                  </to>
                </anchor>
              </controlPr>
            </control>
          </mc:Choice>
        </mc:AlternateContent>
        <mc:AlternateContent xmlns:mc="http://schemas.openxmlformats.org/markup-compatibility/2006">
          <mc:Choice Requires="x14">
            <control shapeId="1028" r:id="rId7" name="Drop Down 4">
              <controlPr defaultSize="0" print="0" autoLine="0" autoPict="0">
                <anchor moveWithCells="1" sizeWithCells="1">
                  <from>
                    <xdr:col>2</xdr:col>
                    <xdr:colOff>9525</xdr:colOff>
                    <xdr:row>4</xdr:row>
                    <xdr:rowOff>9525</xdr:rowOff>
                  </from>
                  <to>
                    <xdr:col>5</xdr:col>
                    <xdr:colOff>0</xdr:colOff>
                    <xdr:row>5</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B1:Q91"/>
  <sheetViews>
    <sheetView workbookViewId="0">
      <selection activeCell="G11" sqref="G11:I11"/>
    </sheetView>
  </sheetViews>
  <sheetFormatPr defaultRowHeight="13.5" x14ac:dyDescent="0.15"/>
  <cols>
    <col min="1" max="1" width="0.5" style="6" customWidth="1"/>
    <col min="2" max="2" width="4.875" style="6" customWidth="1"/>
    <col min="3" max="3" width="24.5" style="6" customWidth="1"/>
    <col min="4" max="4" width="5.625" style="4" customWidth="1"/>
    <col min="5" max="5" width="5.75" style="4" customWidth="1"/>
    <col min="6" max="6" width="8.375" style="5" customWidth="1"/>
    <col min="7" max="7" width="11.125" style="4" customWidth="1"/>
    <col min="8" max="8" width="11.125" style="6" customWidth="1"/>
    <col min="9" max="9" width="10" style="6" customWidth="1"/>
    <col min="10" max="10" width="0.875" style="6" customWidth="1"/>
    <col min="11" max="15" width="9" style="6"/>
    <col min="16" max="16" width="8.625" style="6" customWidth="1"/>
    <col min="17" max="17" width="9" style="6" hidden="1" customWidth="1"/>
    <col min="18" max="16384" width="9" style="6"/>
  </cols>
  <sheetData>
    <row r="1" spans="2:17" ht="16.5" customHeight="1" x14ac:dyDescent="0.15">
      <c r="B1" s="6" t="s">
        <v>146</v>
      </c>
    </row>
    <row r="2" spans="2:17" ht="16.5" customHeight="1" x14ac:dyDescent="0.15">
      <c r="B2" s="7" t="s">
        <v>38</v>
      </c>
      <c r="C2" s="7"/>
    </row>
    <row r="3" spans="2:17" ht="46.5" customHeight="1" x14ac:dyDescent="0.15">
      <c r="B3" s="43" t="s">
        <v>41</v>
      </c>
      <c r="C3" s="45"/>
      <c r="D3" s="43" t="s">
        <v>30</v>
      </c>
      <c r="E3" s="44"/>
      <c r="F3" s="45"/>
      <c r="G3" s="1" t="s">
        <v>182</v>
      </c>
      <c r="H3" s="1" t="s">
        <v>47</v>
      </c>
      <c r="I3" s="1" t="s">
        <v>46</v>
      </c>
      <c r="Q3" s="4">
        <v>1</v>
      </c>
    </row>
    <row r="4" spans="2:17" ht="17.100000000000001" customHeight="1" x14ac:dyDescent="0.15">
      <c r="B4" s="54" t="s">
        <v>39</v>
      </c>
      <c r="C4" s="55"/>
      <c r="D4" s="46" t="str">
        <f>IF(Q3=1,INDEX(LIST!D4:D41,Q4),"")</f>
        <v>Gr-C-4E</v>
      </c>
      <c r="E4" s="46"/>
      <c r="F4" s="46"/>
      <c r="G4" s="10">
        <f>IF(Q3=1,INDEX(LIST!E4:E41,Q4),"")</f>
        <v>1.4</v>
      </c>
      <c r="H4" s="11">
        <f>IF(Q3=1,INDEX(LIST!F4:F41,Q4),"")</f>
        <v>0.82</v>
      </c>
      <c r="I4" s="12">
        <f>IF(Q3=1,INDEX(LIST!G4:G41,Q4),"")</f>
        <v>4</v>
      </c>
      <c r="Q4" s="8">
        <v>1</v>
      </c>
    </row>
    <row r="5" spans="2:17" ht="17.100000000000001" customHeight="1" x14ac:dyDescent="0.15">
      <c r="B5" s="54" t="s">
        <v>40</v>
      </c>
      <c r="C5" s="55"/>
      <c r="D5" s="46" t="str">
        <f>IF(Q3=2,INDEX(LIST!D45:D109,Q5),"")</f>
        <v/>
      </c>
      <c r="E5" s="46"/>
      <c r="F5" s="46"/>
      <c r="G5" s="11" t="str">
        <f>IF(Q3=2,INDEX(LIST!E45:E109,Q5),"")</f>
        <v/>
      </c>
      <c r="H5" s="11" t="str">
        <f>IF(Q3=2,INDEX(LIST!F45:F109,Q5),"")</f>
        <v/>
      </c>
      <c r="I5" s="13" t="str">
        <f>IF(Q3=2,INDEX(LIST!G45:G109,Q5),"")</f>
        <v/>
      </c>
      <c r="Q5" s="8">
        <v>1</v>
      </c>
    </row>
    <row r="6" spans="2:17" ht="16.7" customHeight="1" x14ac:dyDescent="0.15">
      <c r="B6" s="7" t="s">
        <v>6</v>
      </c>
      <c r="C6" s="7"/>
    </row>
    <row r="7" spans="2:17" ht="15.95" customHeight="1" x14ac:dyDescent="0.15">
      <c r="B7" s="43" t="s">
        <v>7</v>
      </c>
      <c r="C7" s="45"/>
      <c r="D7" s="8" t="s">
        <v>3</v>
      </c>
      <c r="E7" s="8" t="s">
        <v>4</v>
      </c>
      <c r="F7" s="2" t="s">
        <v>14</v>
      </c>
      <c r="G7" s="46" t="s">
        <v>15</v>
      </c>
      <c r="H7" s="46"/>
      <c r="I7" s="46"/>
    </row>
    <row r="8" spans="2:17" ht="15.95" customHeight="1" x14ac:dyDescent="0.15">
      <c r="B8" s="56" t="s">
        <v>0</v>
      </c>
      <c r="C8" s="57"/>
      <c r="D8" s="8" t="s">
        <v>108</v>
      </c>
      <c r="E8" s="8" t="s">
        <v>109</v>
      </c>
      <c r="F8" s="31">
        <v>4</v>
      </c>
      <c r="G8" s="47" t="str">
        <f>"標準支柱間隔 : "&amp;TEXT(IF(Q3=1,INDEX(LIST!G4:G41,Q4),INDEX(LIST!G45:G109,Q5)),"0.000") &amp;" (m)"</f>
        <v>標準支柱間隔 : 4.000 (m)</v>
      </c>
      <c r="H8" s="48"/>
      <c r="I8" s="49"/>
    </row>
    <row r="9" spans="2:17" ht="15.95" customHeight="1" x14ac:dyDescent="0.15">
      <c r="B9" s="56" t="s">
        <v>5</v>
      </c>
      <c r="C9" s="57"/>
      <c r="D9" s="8" t="s">
        <v>327</v>
      </c>
      <c r="E9" s="8" t="s">
        <v>109</v>
      </c>
      <c r="F9" s="31">
        <v>1.4</v>
      </c>
      <c r="G9" s="47" t="str">
        <f>"標準根入れ長 : "&amp;TEXT(IF(Q3=1,INDEX(LIST!E4:E41,Q4),INDEX(LIST!E45:E109,Q5)),"0.000") &amp;" (m)"</f>
        <v>標準根入れ長 : 1.400 (m)</v>
      </c>
      <c r="H9" s="48"/>
      <c r="I9" s="49"/>
    </row>
    <row r="10" spans="2:17" ht="15.95" customHeight="1" x14ac:dyDescent="0.15">
      <c r="B10" s="56" t="s">
        <v>1</v>
      </c>
      <c r="C10" s="57"/>
      <c r="D10" s="8" t="s">
        <v>110</v>
      </c>
      <c r="E10" s="8" t="s">
        <v>111</v>
      </c>
      <c r="F10" s="33">
        <v>1.35</v>
      </c>
      <c r="G10" s="42" t="s">
        <v>337</v>
      </c>
      <c r="H10" s="42"/>
      <c r="I10" s="42"/>
    </row>
    <row r="11" spans="2:17" ht="15.95" customHeight="1" x14ac:dyDescent="0.15">
      <c r="B11" s="56" t="s">
        <v>2</v>
      </c>
      <c r="C11" s="57"/>
      <c r="D11" s="8" t="s">
        <v>158</v>
      </c>
      <c r="E11" s="8" t="s">
        <v>112</v>
      </c>
      <c r="F11" s="33">
        <v>0.45</v>
      </c>
      <c r="G11" s="42" t="s">
        <v>337</v>
      </c>
      <c r="H11" s="42"/>
      <c r="I11" s="42"/>
    </row>
    <row r="12" spans="2:17" ht="15.95" customHeight="1" x14ac:dyDescent="0.15">
      <c r="B12" s="56" t="s">
        <v>26</v>
      </c>
      <c r="C12" s="57"/>
      <c r="D12" s="8" t="s">
        <v>113</v>
      </c>
      <c r="E12" s="8" t="s">
        <v>114</v>
      </c>
      <c r="F12" s="31">
        <v>1.8</v>
      </c>
      <c r="G12" s="46"/>
      <c r="H12" s="46"/>
      <c r="I12" s="46"/>
    </row>
    <row r="13" spans="2:17" ht="15.95" customHeight="1" x14ac:dyDescent="0.15">
      <c r="B13" s="56" t="s">
        <v>147</v>
      </c>
      <c r="C13" s="57"/>
      <c r="D13" s="8" t="s">
        <v>150</v>
      </c>
      <c r="E13" s="8" t="s">
        <v>109</v>
      </c>
      <c r="F13" s="31">
        <v>0.7</v>
      </c>
      <c r="G13" s="46"/>
      <c r="H13" s="46"/>
      <c r="I13" s="46"/>
    </row>
    <row r="14" spans="2:17" ht="15.95" customHeight="1" x14ac:dyDescent="0.15">
      <c r="B14" s="56" t="s">
        <v>148</v>
      </c>
      <c r="C14" s="57"/>
      <c r="D14" s="8" t="s">
        <v>151</v>
      </c>
      <c r="E14" s="8" t="s">
        <v>109</v>
      </c>
      <c r="F14" s="31">
        <v>1.1000000000000001</v>
      </c>
      <c r="G14" s="46"/>
      <c r="H14" s="46"/>
      <c r="I14" s="46"/>
    </row>
    <row r="15" spans="2:17" ht="15.95" customHeight="1" x14ac:dyDescent="0.15">
      <c r="B15" s="56" t="s">
        <v>149</v>
      </c>
      <c r="C15" s="57"/>
      <c r="D15" s="8" t="s">
        <v>152</v>
      </c>
      <c r="E15" s="8" t="s">
        <v>109</v>
      </c>
      <c r="F15" s="31">
        <v>0.6</v>
      </c>
      <c r="G15" s="46"/>
      <c r="H15" s="46"/>
      <c r="I15" s="46"/>
    </row>
    <row r="16" spans="2:17" ht="15.95" customHeight="1" x14ac:dyDescent="0.15">
      <c r="B16" s="58" t="s">
        <v>199</v>
      </c>
      <c r="C16" s="59"/>
      <c r="D16" s="8" t="s">
        <v>200</v>
      </c>
      <c r="E16" s="8" t="s">
        <v>114</v>
      </c>
      <c r="F16" s="31">
        <v>2.2999999999999998</v>
      </c>
      <c r="G16" s="46"/>
      <c r="H16" s="46"/>
      <c r="I16" s="46"/>
    </row>
    <row r="17" spans="2:9" ht="15.95" customHeight="1" x14ac:dyDescent="0.15">
      <c r="B17" s="56" t="s">
        <v>12</v>
      </c>
      <c r="C17" s="57"/>
      <c r="D17" s="8" t="s">
        <v>120</v>
      </c>
      <c r="E17" s="8" t="s">
        <v>13</v>
      </c>
      <c r="F17" s="32">
        <v>30</v>
      </c>
      <c r="G17" s="42"/>
      <c r="H17" s="42"/>
      <c r="I17" s="42"/>
    </row>
    <row r="18" spans="2:9" ht="16.7" customHeight="1" x14ac:dyDescent="0.15">
      <c r="C18" s="7"/>
    </row>
    <row r="19" spans="2:9" ht="16.7" customHeight="1" x14ac:dyDescent="0.15">
      <c r="C19" s="7"/>
    </row>
    <row r="20" spans="2:9" ht="16.7" customHeight="1" x14ac:dyDescent="0.15">
      <c r="C20" s="7"/>
    </row>
    <row r="21" spans="2:9" ht="16.7" customHeight="1" x14ac:dyDescent="0.15">
      <c r="C21" s="7"/>
    </row>
    <row r="22" spans="2:9" ht="16.7" customHeight="1" x14ac:dyDescent="0.15">
      <c r="C22" s="7"/>
    </row>
    <row r="23" spans="2:9" ht="16.7" customHeight="1" x14ac:dyDescent="0.15">
      <c r="C23" s="7"/>
    </row>
    <row r="24" spans="2:9" ht="16.7" customHeight="1" x14ac:dyDescent="0.15">
      <c r="C24" s="7"/>
    </row>
    <row r="25" spans="2:9" ht="16.7" customHeight="1" x14ac:dyDescent="0.15">
      <c r="C25" s="7"/>
    </row>
    <row r="26" spans="2:9" ht="16.7" customHeight="1" x14ac:dyDescent="0.15">
      <c r="C26" s="7"/>
    </row>
    <row r="27" spans="2:9" ht="16.7" customHeight="1" x14ac:dyDescent="0.15">
      <c r="C27" s="7"/>
    </row>
    <row r="28" spans="2:9" ht="16.7" customHeight="1" x14ac:dyDescent="0.15">
      <c r="C28" s="7"/>
    </row>
    <row r="29" spans="2:9" ht="16.7" customHeight="1" x14ac:dyDescent="0.15">
      <c r="C29" s="7"/>
    </row>
    <row r="30" spans="2:9" ht="16.7" customHeight="1" x14ac:dyDescent="0.15">
      <c r="C30" s="7"/>
    </row>
    <row r="31" spans="2:9" ht="16.7" customHeight="1" x14ac:dyDescent="0.15">
      <c r="C31" s="7"/>
    </row>
    <row r="32" spans="2:9" ht="16.7" customHeight="1" x14ac:dyDescent="0.15">
      <c r="C32" s="7"/>
    </row>
    <row r="33" spans="2:3" ht="16.7" customHeight="1" x14ac:dyDescent="0.15">
      <c r="C33" s="7"/>
    </row>
    <row r="34" spans="2:3" ht="16.7" customHeight="1" x14ac:dyDescent="0.15">
      <c r="C34" s="7"/>
    </row>
    <row r="35" spans="2:3" ht="16.7" customHeight="1" x14ac:dyDescent="0.15">
      <c r="C35" s="7"/>
    </row>
    <row r="36" spans="2:3" ht="16.7" customHeight="1" x14ac:dyDescent="0.15">
      <c r="C36" s="7"/>
    </row>
    <row r="37" spans="2:3" ht="16.7" customHeight="1" x14ac:dyDescent="0.15">
      <c r="C37" s="7"/>
    </row>
    <row r="38" spans="2:3" ht="16.7" customHeight="1" x14ac:dyDescent="0.15">
      <c r="C38" s="7"/>
    </row>
    <row r="39" spans="2:3" ht="16.7" customHeight="1" x14ac:dyDescent="0.15">
      <c r="C39" s="7"/>
    </row>
    <row r="40" spans="2:3" ht="16.7" customHeight="1" x14ac:dyDescent="0.15">
      <c r="C40" s="7"/>
    </row>
    <row r="41" spans="2:3" ht="16.7" customHeight="1" x14ac:dyDescent="0.15">
      <c r="C41" s="7"/>
    </row>
    <row r="42" spans="2:3" ht="16.7" customHeight="1" x14ac:dyDescent="0.15">
      <c r="C42" s="7"/>
    </row>
    <row r="43" spans="2:3" ht="16.7" customHeight="1" x14ac:dyDescent="0.15">
      <c r="C43" s="7"/>
    </row>
    <row r="44" spans="2:3" ht="16.7" customHeight="1" x14ac:dyDescent="0.15">
      <c r="B44" s="7"/>
      <c r="C44" s="7"/>
    </row>
    <row r="45" spans="2:3" ht="16.7" customHeight="1" x14ac:dyDescent="0.15">
      <c r="B45" s="7"/>
      <c r="C45" s="7"/>
    </row>
    <row r="46" spans="2:3" ht="16.7" customHeight="1" x14ac:dyDescent="0.15">
      <c r="B46" s="7"/>
      <c r="C46" s="7"/>
    </row>
    <row r="47" spans="2:3" ht="16.7" customHeight="1" x14ac:dyDescent="0.15">
      <c r="B47" s="7"/>
      <c r="C47" s="7"/>
    </row>
    <row r="48" spans="2:3" ht="16.7" customHeight="1" x14ac:dyDescent="0.15">
      <c r="B48" s="7" t="s">
        <v>16</v>
      </c>
      <c r="C48" s="7"/>
    </row>
    <row r="49" spans="2:9" ht="15.95" customHeight="1" x14ac:dyDescent="0.15">
      <c r="B49" s="43" t="s">
        <v>8</v>
      </c>
      <c r="C49" s="45"/>
      <c r="D49" s="8" t="s">
        <v>3</v>
      </c>
      <c r="E49" s="8" t="s">
        <v>4</v>
      </c>
      <c r="F49" s="2" t="s">
        <v>14</v>
      </c>
      <c r="G49" s="46" t="s">
        <v>15</v>
      </c>
      <c r="H49" s="46"/>
      <c r="I49" s="46"/>
    </row>
    <row r="50" spans="2:9" ht="15.95" customHeight="1" x14ac:dyDescent="0.15">
      <c r="B50" s="60" t="s">
        <v>0</v>
      </c>
      <c r="C50" s="61"/>
      <c r="D50" s="8" t="s">
        <v>108</v>
      </c>
      <c r="E50" s="8" t="s">
        <v>109</v>
      </c>
      <c r="F50" s="12">
        <f>GPL</f>
        <v>4</v>
      </c>
      <c r="G50" s="42"/>
      <c r="H50" s="42"/>
      <c r="I50" s="42"/>
    </row>
    <row r="51" spans="2:9" ht="15.95" customHeight="1" x14ac:dyDescent="0.15">
      <c r="B51" s="60" t="s">
        <v>5</v>
      </c>
      <c r="C51" s="61"/>
      <c r="D51" s="8" t="s">
        <v>115</v>
      </c>
      <c r="E51" s="8" t="s">
        <v>116</v>
      </c>
      <c r="F51" s="12">
        <f>GPH</f>
        <v>1.4</v>
      </c>
      <c r="G51" s="46"/>
      <c r="H51" s="46"/>
      <c r="I51" s="46"/>
    </row>
    <row r="52" spans="2:9" ht="15.95" customHeight="1" x14ac:dyDescent="0.15">
      <c r="B52" s="60" t="s">
        <v>9</v>
      </c>
      <c r="C52" s="61"/>
      <c r="D52" s="8" t="s">
        <v>162</v>
      </c>
      <c r="E52" s="8" t="s">
        <v>117</v>
      </c>
      <c r="F52" s="12">
        <f>ROUND(0.9*GPH,3)</f>
        <v>1.26</v>
      </c>
      <c r="G52" s="42" t="s">
        <v>164</v>
      </c>
      <c r="H52" s="42"/>
      <c r="I52" s="42"/>
    </row>
    <row r="53" spans="2:9" ht="15.95" customHeight="1" x14ac:dyDescent="0.15">
      <c r="B53" s="60" t="s">
        <v>161</v>
      </c>
      <c r="C53" s="61"/>
      <c r="D53" s="8" t="s">
        <v>163</v>
      </c>
      <c r="E53" s="8" t="s">
        <v>117</v>
      </c>
      <c r="F53" s="12">
        <f>ROUND(0.9*Tc,3)</f>
        <v>0.54</v>
      </c>
      <c r="G53" s="42" t="s">
        <v>165</v>
      </c>
      <c r="H53" s="42"/>
      <c r="I53" s="42"/>
    </row>
    <row r="54" spans="2:9" ht="15.95" customHeight="1" x14ac:dyDescent="0.15">
      <c r="B54" s="60" t="s">
        <v>10</v>
      </c>
      <c r="C54" s="61"/>
      <c r="D54" s="8" t="s">
        <v>158</v>
      </c>
      <c r="E54" s="8" t="s">
        <v>118</v>
      </c>
      <c r="F54" s="12">
        <f>GPX</f>
        <v>0.45</v>
      </c>
      <c r="G54" s="42" t="s">
        <v>157</v>
      </c>
      <c r="H54" s="42"/>
      <c r="I54" s="42"/>
    </row>
    <row r="55" spans="2:9" ht="15.95" customHeight="1" x14ac:dyDescent="0.15">
      <c r="B55" s="60" t="s">
        <v>10</v>
      </c>
      <c r="C55" s="61"/>
      <c r="D55" s="8" t="s">
        <v>159</v>
      </c>
      <c r="E55" s="8" t="s">
        <v>118</v>
      </c>
      <c r="F55" s="12">
        <f>ROUND(GPX-Wc/2,3)</f>
        <v>0.1</v>
      </c>
      <c r="G55" s="42" t="s">
        <v>160</v>
      </c>
      <c r="H55" s="42"/>
      <c r="I55" s="42"/>
    </row>
    <row r="56" spans="2:9" ht="15.95" customHeight="1" x14ac:dyDescent="0.15">
      <c r="B56" s="60" t="s">
        <v>11</v>
      </c>
      <c r="C56" s="61"/>
      <c r="D56" s="8" t="s">
        <v>119</v>
      </c>
      <c r="E56" s="8" t="s">
        <v>13</v>
      </c>
      <c r="F56" s="13">
        <f>IF(GPX&gt;F52/TAN(Alfa*PI()/180),0,ATAN(1/SLN)*180/PI())</f>
        <v>36.528855366985162</v>
      </c>
      <c r="G56" s="42" t="str">
        <f>IF(GPX&gt;SQRT(3)*F52,"X &gt; B/tanαなのでθ=0とする。","")</f>
        <v/>
      </c>
      <c r="H56" s="42"/>
      <c r="I56" s="42"/>
    </row>
    <row r="57" spans="2:9" ht="15.95" customHeight="1" x14ac:dyDescent="0.15">
      <c r="B57" s="60" t="s">
        <v>12</v>
      </c>
      <c r="C57" s="61"/>
      <c r="D57" s="8" t="s">
        <v>120</v>
      </c>
      <c r="E57" s="8" t="s">
        <v>13</v>
      </c>
      <c r="F57" s="13">
        <f>Alfa</f>
        <v>30</v>
      </c>
      <c r="G57" s="42"/>
      <c r="H57" s="42"/>
      <c r="I57" s="42"/>
    </row>
    <row r="58" spans="2:9" ht="27.95" customHeight="1" x14ac:dyDescent="0.15">
      <c r="B58" s="62" t="s">
        <v>154</v>
      </c>
      <c r="C58" s="63"/>
      <c r="D58" s="8" t="s">
        <v>153</v>
      </c>
      <c r="E58" s="8" t="s">
        <v>66</v>
      </c>
      <c r="F58" s="12">
        <f>ROUND((GPB+GPX*TAN(THT*PI()/180))/(TAN(Alfa*PI()/180)+TAN(THT*PI()/180)),3)</f>
        <v>1.2090000000000001</v>
      </c>
      <c r="G58" s="47" t="s">
        <v>166</v>
      </c>
      <c r="H58" s="48"/>
      <c r="I58" s="49"/>
    </row>
    <row r="59" spans="2:9" ht="27.95" customHeight="1" x14ac:dyDescent="0.15">
      <c r="B59" s="62" t="s">
        <v>155</v>
      </c>
      <c r="C59" s="63"/>
      <c r="D59" s="8" t="s">
        <v>156</v>
      </c>
      <c r="E59" s="8" t="s">
        <v>66</v>
      </c>
      <c r="F59" s="12">
        <f>ROUND((CB+CX*TAN(THT*PI()/180))/(TAN(Alfa*PI()/180)+TAN(THT*PI()/180)),3)</f>
        <v>0.46600000000000003</v>
      </c>
      <c r="G59" s="47" t="s">
        <v>167</v>
      </c>
      <c r="H59" s="48"/>
      <c r="I59" s="49"/>
    </row>
    <row r="60" spans="2:9" x14ac:dyDescent="0.15">
      <c r="B60" s="16"/>
      <c r="C60" s="16"/>
      <c r="G60" s="17"/>
      <c r="H60" s="17"/>
      <c r="I60" s="17"/>
    </row>
    <row r="61" spans="2:9" ht="16.7" customHeight="1" x14ac:dyDescent="0.15">
      <c r="B61" s="7" t="s">
        <v>104</v>
      </c>
      <c r="C61" s="7"/>
    </row>
    <row r="62" spans="2:9" ht="15.95" customHeight="1" x14ac:dyDescent="0.15">
      <c r="B62" s="46" t="s">
        <v>8</v>
      </c>
      <c r="C62" s="46"/>
      <c r="D62" s="8" t="s">
        <v>3</v>
      </c>
      <c r="E62" s="8" t="s">
        <v>4</v>
      </c>
      <c r="F62" s="2" t="s">
        <v>14</v>
      </c>
      <c r="G62" s="46" t="s">
        <v>15</v>
      </c>
      <c r="H62" s="46"/>
      <c r="I62" s="46"/>
    </row>
    <row r="63" spans="2:9" ht="15.95" customHeight="1" x14ac:dyDescent="0.15">
      <c r="B63" s="66" t="s">
        <v>175</v>
      </c>
      <c r="C63" s="18" t="s">
        <v>17</v>
      </c>
      <c r="D63" s="8" t="s">
        <v>121</v>
      </c>
      <c r="E63" s="8" t="s">
        <v>122</v>
      </c>
      <c r="F63" s="10">
        <f>ROUND(GPA*(GPX*TAN(F56*PI()/180)+F52)/2,3)</f>
        <v>0.96299999999999997</v>
      </c>
      <c r="G63" s="42" t="s">
        <v>169</v>
      </c>
      <c r="H63" s="42"/>
      <c r="I63" s="42"/>
    </row>
    <row r="64" spans="2:9" ht="15.95" customHeight="1" x14ac:dyDescent="0.15">
      <c r="B64" s="67"/>
      <c r="C64" s="18" t="s">
        <v>18</v>
      </c>
      <c r="D64" s="8" t="s">
        <v>123</v>
      </c>
      <c r="E64" s="8" t="s">
        <v>122</v>
      </c>
      <c r="F64" s="10">
        <f>ROUND(GPX^2*TAN(F56*PI()/180)/2,3)</f>
        <v>7.4999999999999997E-2</v>
      </c>
      <c r="G64" s="42" t="s">
        <v>124</v>
      </c>
      <c r="H64" s="42"/>
      <c r="I64" s="42"/>
    </row>
    <row r="65" spans="2:9" ht="15.95" customHeight="1" x14ac:dyDescent="0.15">
      <c r="B65" s="67"/>
      <c r="C65" s="18" t="s">
        <v>19</v>
      </c>
      <c r="D65" s="8" t="s">
        <v>125</v>
      </c>
      <c r="E65" s="8" t="s">
        <v>122</v>
      </c>
      <c r="F65" s="10">
        <f>IF(2*GPA&gt;GPL,ROUND(F66*(GPA-GPL/2)/2,3),0)</f>
        <v>0</v>
      </c>
      <c r="G65" s="42" t="s">
        <v>126</v>
      </c>
      <c r="H65" s="42"/>
      <c r="I65" s="42"/>
    </row>
    <row r="66" spans="2:9" ht="15.95" customHeight="1" x14ac:dyDescent="0.15">
      <c r="B66" s="67"/>
      <c r="C66" s="18" t="s">
        <v>20</v>
      </c>
      <c r="D66" s="8" t="s">
        <v>127</v>
      </c>
      <c r="E66" s="8" t="s">
        <v>112</v>
      </c>
      <c r="F66" s="10">
        <f>IF(2*GPA&gt;GPL,ROUND((GPA-GPL/2)*(TAN(F57*PI()/180)+TAN(F56*PI()/180)),3),0)</f>
        <v>0</v>
      </c>
      <c r="G66" s="42" t="s">
        <v>170</v>
      </c>
      <c r="H66" s="42"/>
      <c r="I66" s="42"/>
    </row>
    <row r="67" spans="2:9" ht="15.95" customHeight="1" x14ac:dyDescent="0.15">
      <c r="B67" s="67"/>
      <c r="C67" s="18" t="s">
        <v>174</v>
      </c>
      <c r="D67" s="8" t="s">
        <v>128</v>
      </c>
      <c r="E67" s="8" t="s">
        <v>129</v>
      </c>
      <c r="F67" s="10">
        <f>ROUND(2*F63*GPA/3,3)</f>
        <v>0.77600000000000002</v>
      </c>
      <c r="G67" s="42" t="s">
        <v>171</v>
      </c>
      <c r="H67" s="42"/>
      <c r="I67" s="42"/>
    </row>
    <row r="68" spans="2:9" ht="15.95" customHeight="1" x14ac:dyDescent="0.15">
      <c r="B68" s="67"/>
      <c r="C68" s="18" t="s">
        <v>22</v>
      </c>
      <c r="D68" s="8" t="s">
        <v>130</v>
      </c>
      <c r="E68" s="8" t="s">
        <v>131</v>
      </c>
      <c r="F68" s="10">
        <f>ROUND(2*F64*GPX/3,3)</f>
        <v>2.3E-2</v>
      </c>
      <c r="G68" s="42" t="s">
        <v>172</v>
      </c>
      <c r="H68" s="42"/>
      <c r="I68" s="42"/>
    </row>
    <row r="69" spans="2:9" ht="15.95" customHeight="1" x14ac:dyDescent="0.15">
      <c r="B69" s="67"/>
      <c r="C69" s="18" t="s">
        <v>23</v>
      </c>
      <c r="D69" s="8" t="s">
        <v>132</v>
      </c>
      <c r="E69" s="8" t="s">
        <v>85</v>
      </c>
      <c r="F69" s="10">
        <f>IF(2*GPA&gt;GPL,ROUND(2*F65*(GPA-GPL/2)/3,3),0)</f>
        <v>0</v>
      </c>
      <c r="G69" s="42" t="s">
        <v>173</v>
      </c>
      <c r="H69" s="42"/>
      <c r="I69" s="42"/>
    </row>
    <row r="70" spans="2:9" ht="15.95" customHeight="1" x14ac:dyDescent="0.15">
      <c r="B70" s="67"/>
      <c r="C70" s="18" t="s">
        <v>24</v>
      </c>
      <c r="D70" s="8" t="s">
        <v>133</v>
      </c>
      <c r="E70" s="8" t="s">
        <v>85</v>
      </c>
      <c r="F70" s="10">
        <f>F67-F68</f>
        <v>0.753</v>
      </c>
      <c r="G70" s="42" t="s">
        <v>134</v>
      </c>
      <c r="H70" s="42"/>
      <c r="I70" s="42"/>
    </row>
    <row r="71" spans="2:9" ht="15.95" customHeight="1" x14ac:dyDescent="0.15">
      <c r="B71" s="67"/>
      <c r="C71" s="18" t="s">
        <v>25</v>
      </c>
      <c r="D71" s="8" t="s">
        <v>189</v>
      </c>
      <c r="E71" s="8" t="s">
        <v>85</v>
      </c>
      <c r="F71" s="10">
        <f>F70-F69</f>
        <v>0.753</v>
      </c>
      <c r="G71" s="42" t="s">
        <v>190</v>
      </c>
      <c r="H71" s="42"/>
      <c r="I71" s="42"/>
    </row>
    <row r="72" spans="2:9" ht="15.95" customHeight="1" x14ac:dyDescent="0.15">
      <c r="B72" s="68"/>
      <c r="C72" s="18" t="s">
        <v>194</v>
      </c>
      <c r="D72" s="8" t="s">
        <v>195</v>
      </c>
      <c r="E72" s="8" t="s">
        <v>136</v>
      </c>
      <c r="F72" s="10">
        <f>ROUND(F71*GNM,3)</f>
        <v>1.355</v>
      </c>
      <c r="G72" s="42" t="s">
        <v>209</v>
      </c>
      <c r="H72" s="42"/>
      <c r="I72" s="42"/>
    </row>
    <row r="73" spans="2:9" ht="15.95" customHeight="1" x14ac:dyDescent="0.15">
      <c r="B73" s="69" t="s">
        <v>202</v>
      </c>
      <c r="C73" s="19" t="s">
        <v>204</v>
      </c>
      <c r="D73" s="8" t="s">
        <v>191</v>
      </c>
      <c r="E73" s="8" t="s">
        <v>85</v>
      </c>
      <c r="F73" s="10">
        <f>ROUND(Wc*Bc*Tc,3)</f>
        <v>0.46200000000000002</v>
      </c>
      <c r="G73" s="42" t="s">
        <v>198</v>
      </c>
      <c r="H73" s="42"/>
      <c r="I73" s="42"/>
    </row>
    <row r="74" spans="2:9" ht="15.95" customHeight="1" x14ac:dyDescent="0.15">
      <c r="B74" s="70"/>
      <c r="C74" s="18" t="s">
        <v>196</v>
      </c>
      <c r="D74" s="8" t="s">
        <v>197</v>
      </c>
      <c r="E74" s="8" t="s">
        <v>136</v>
      </c>
      <c r="F74" s="10">
        <f>ROUND(F73*GNMC,3)</f>
        <v>1.0629999999999999</v>
      </c>
      <c r="G74" s="42" t="s">
        <v>208</v>
      </c>
      <c r="H74" s="42"/>
      <c r="I74" s="42"/>
    </row>
    <row r="75" spans="2:9" ht="15.95" customHeight="1" x14ac:dyDescent="0.15">
      <c r="B75" s="70"/>
      <c r="C75" s="19" t="s">
        <v>188</v>
      </c>
      <c r="D75" s="8" t="s">
        <v>205</v>
      </c>
      <c r="E75" s="8" t="s">
        <v>85</v>
      </c>
      <c r="F75" s="10">
        <f>ROUND(Wc*Wc*Tc/4,3)</f>
        <v>7.3999999999999996E-2</v>
      </c>
      <c r="G75" s="42" t="s">
        <v>207</v>
      </c>
      <c r="H75" s="42"/>
      <c r="I75" s="42"/>
    </row>
    <row r="76" spans="2:9" ht="15.95" customHeight="1" x14ac:dyDescent="0.15">
      <c r="B76" s="70"/>
      <c r="C76" s="18" t="s">
        <v>196</v>
      </c>
      <c r="D76" s="8" t="s">
        <v>206</v>
      </c>
      <c r="E76" s="8" t="s">
        <v>136</v>
      </c>
      <c r="F76" s="10">
        <f>ROUND(F75*GNM,3)</f>
        <v>0.13300000000000001</v>
      </c>
      <c r="G76" s="42" t="s">
        <v>210</v>
      </c>
      <c r="H76" s="42"/>
      <c r="I76" s="42"/>
    </row>
    <row r="77" spans="2:9" ht="15.95" customHeight="1" x14ac:dyDescent="0.15">
      <c r="B77" s="70"/>
      <c r="C77" s="64" t="s">
        <v>183</v>
      </c>
      <c r="D77" s="8" t="s">
        <v>176</v>
      </c>
      <c r="E77" s="8" t="s">
        <v>112</v>
      </c>
      <c r="F77" s="10">
        <f>ROUND((CB-CX*TAN(Alfa*PI()/180))/(1+SLN*TAN(Alfa*PI()/180)),2)</f>
        <v>0.27</v>
      </c>
      <c r="G77" s="47" t="s">
        <v>178</v>
      </c>
      <c r="H77" s="48"/>
      <c r="I77" s="49"/>
    </row>
    <row r="78" spans="2:9" ht="15.95" customHeight="1" x14ac:dyDescent="0.15">
      <c r="B78" s="70"/>
      <c r="C78" s="65"/>
      <c r="D78" s="8" t="s">
        <v>177</v>
      </c>
      <c r="E78" s="8" t="s">
        <v>112</v>
      </c>
      <c r="F78" s="10">
        <f>CB-F77</f>
        <v>0.27</v>
      </c>
      <c r="G78" s="47" t="s">
        <v>179</v>
      </c>
      <c r="H78" s="48"/>
      <c r="I78" s="49"/>
    </row>
    <row r="79" spans="2:9" ht="15.95" customHeight="1" x14ac:dyDescent="0.15">
      <c r="B79" s="70"/>
      <c r="C79" s="18" t="s">
        <v>184</v>
      </c>
      <c r="D79" s="8" t="s">
        <v>180</v>
      </c>
      <c r="E79" s="8" t="s">
        <v>122</v>
      </c>
      <c r="F79" s="10">
        <f>ROUND((CX+CA)*F77/2+CA*F78/2,3)</f>
        <v>0.13900000000000001</v>
      </c>
      <c r="G79" s="47" t="s">
        <v>181</v>
      </c>
      <c r="H79" s="48"/>
      <c r="I79" s="49"/>
    </row>
    <row r="80" spans="2:9" ht="15.95" customHeight="1" x14ac:dyDescent="0.15">
      <c r="B80" s="70"/>
      <c r="C80" s="18" t="s">
        <v>186</v>
      </c>
      <c r="D80" s="8" t="s">
        <v>187</v>
      </c>
      <c r="E80" s="8" t="s">
        <v>66</v>
      </c>
      <c r="F80" s="10">
        <f>IF(Bc&gt;Wc,ROUND((Bc-Wc)/2,3),0)</f>
        <v>0.2</v>
      </c>
      <c r="G80" s="47" t="s">
        <v>213</v>
      </c>
      <c r="H80" s="48"/>
      <c r="I80" s="49"/>
    </row>
    <row r="81" spans="2:9" ht="15.95" customHeight="1" x14ac:dyDescent="0.15">
      <c r="B81" s="70"/>
      <c r="C81" s="18" t="s">
        <v>185</v>
      </c>
      <c r="D81" s="8" t="s">
        <v>192</v>
      </c>
      <c r="E81" s="8" t="s">
        <v>85</v>
      </c>
      <c r="F81" s="10">
        <f>ROUND(2*F79*F80,3)</f>
        <v>5.6000000000000001E-2</v>
      </c>
      <c r="G81" s="47" t="s">
        <v>193</v>
      </c>
      <c r="H81" s="48"/>
      <c r="I81" s="49"/>
    </row>
    <row r="82" spans="2:9" ht="15.95" customHeight="1" x14ac:dyDescent="0.15">
      <c r="B82" s="71"/>
      <c r="C82" s="18" t="s">
        <v>196</v>
      </c>
      <c r="D82" s="8" t="s">
        <v>201</v>
      </c>
      <c r="E82" s="8" t="s">
        <v>136</v>
      </c>
      <c r="F82" s="10">
        <f>ROUND(F81*GNM,3)</f>
        <v>0.10100000000000001</v>
      </c>
      <c r="G82" s="42" t="s">
        <v>212</v>
      </c>
      <c r="H82" s="42"/>
      <c r="I82" s="42"/>
    </row>
    <row r="83" spans="2:9" ht="30" customHeight="1" x14ac:dyDescent="0.15">
      <c r="B83" s="62" t="s">
        <v>203</v>
      </c>
      <c r="C83" s="63"/>
      <c r="D83" s="8" t="s">
        <v>135</v>
      </c>
      <c r="E83" s="8" t="s">
        <v>136</v>
      </c>
      <c r="F83" s="10">
        <f>F72+F74-F76+F82</f>
        <v>2.3860000000000001</v>
      </c>
      <c r="G83" s="42" t="s">
        <v>211</v>
      </c>
      <c r="H83" s="42"/>
      <c r="I83" s="42"/>
    </row>
    <row r="84" spans="2:9" ht="30" customHeight="1" x14ac:dyDescent="0.15">
      <c r="B84" s="62" t="s">
        <v>137</v>
      </c>
      <c r="C84" s="63"/>
      <c r="D84" s="8" t="s">
        <v>138</v>
      </c>
      <c r="E84" s="8" t="s">
        <v>136</v>
      </c>
      <c r="F84" s="10">
        <f>IF(Q3=1,H4,H5)</f>
        <v>0.82</v>
      </c>
      <c r="G84" s="50" t="s">
        <v>48</v>
      </c>
      <c r="H84" s="42"/>
      <c r="I84" s="42"/>
    </row>
    <row r="85" spans="2:9" ht="23.25" customHeight="1" x14ac:dyDescent="0.15">
      <c r="B85" s="62" t="s">
        <v>42</v>
      </c>
      <c r="C85" s="63"/>
      <c r="D85" s="42" t="str">
        <f>IF(F83&gt;=F84,"M≧Ms 、背面土の質量を確保できる。","M＜Ms 、背面土の質量が不足する。")</f>
        <v>M≧Ms 、背面土の質量を確保できる。</v>
      </c>
      <c r="E85" s="42"/>
      <c r="F85" s="42"/>
      <c r="G85" s="42"/>
      <c r="H85" s="42"/>
      <c r="I85" s="42"/>
    </row>
    <row r="86" spans="2:9" ht="16.5" customHeight="1" x14ac:dyDescent="0.15">
      <c r="B86" s="7" t="s">
        <v>105</v>
      </c>
      <c r="C86" s="7"/>
    </row>
    <row r="87" spans="2:9" ht="15.95" customHeight="1" x14ac:dyDescent="0.15">
      <c r="B87" s="43" t="s">
        <v>8</v>
      </c>
      <c r="C87" s="45"/>
      <c r="D87" s="8" t="s">
        <v>3</v>
      </c>
      <c r="E87" s="8" t="s">
        <v>4</v>
      </c>
      <c r="F87" s="2" t="s">
        <v>14</v>
      </c>
      <c r="G87" s="46" t="s">
        <v>15</v>
      </c>
      <c r="H87" s="46"/>
      <c r="I87" s="46"/>
    </row>
    <row r="88" spans="2:9" ht="15.95" customHeight="1" x14ac:dyDescent="0.15">
      <c r="B88" s="60" t="s">
        <v>49</v>
      </c>
      <c r="C88" s="61"/>
      <c r="D88" s="8" t="s">
        <v>139</v>
      </c>
      <c r="E88" s="8" t="s">
        <v>140</v>
      </c>
      <c r="F88" s="12">
        <f>IF(Q3=1,I4,I5)</f>
        <v>4</v>
      </c>
      <c r="G88" s="42"/>
      <c r="H88" s="42"/>
      <c r="I88" s="42"/>
    </row>
    <row r="89" spans="2:9" ht="27.95" customHeight="1" x14ac:dyDescent="0.15">
      <c r="B89" s="62" t="s">
        <v>44</v>
      </c>
      <c r="C89" s="63"/>
      <c r="D89" s="8" t="s">
        <v>141</v>
      </c>
      <c r="E89" s="8" t="s">
        <v>102</v>
      </c>
      <c r="F89" s="10">
        <f>ROUND(F84/F88,3)</f>
        <v>0.20499999999999999</v>
      </c>
      <c r="G89" s="42" t="s">
        <v>142</v>
      </c>
      <c r="H89" s="42"/>
      <c r="I89" s="42"/>
    </row>
    <row r="90" spans="2:9" ht="27.95" customHeight="1" x14ac:dyDescent="0.15">
      <c r="B90" s="62" t="s">
        <v>45</v>
      </c>
      <c r="C90" s="63"/>
      <c r="D90" s="8" t="s">
        <v>143</v>
      </c>
      <c r="E90" s="8" t="s">
        <v>144</v>
      </c>
      <c r="F90" s="10">
        <f>ROUND(F83/GPL,3)</f>
        <v>0.59699999999999998</v>
      </c>
      <c r="G90" s="42" t="s">
        <v>145</v>
      </c>
      <c r="H90" s="42"/>
      <c r="I90" s="42"/>
    </row>
    <row r="91" spans="2:9" ht="28.5" customHeight="1" x14ac:dyDescent="0.15">
      <c r="B91" s="62" t="s">
        <v>42</v>
      </c>
      <c r="C91" s="63"/>
      <c r="D91" s="51" t="str">
        <f>IF(F90&gt;=F89,"W≧Wa 、標準仕様と同等以上の1m当り背面土質量を確保できる。","W＜Wa 、標準仕様と同等以上の1m当り背面土質量を確保できない。")</f>
        <v>W≧Wa 、標準仕様と同等以上の1m当り背面土質量を確保できる。</v>
      </c>
      <c r="E91" s="52"/>
      <c r="F91" s="52"/>
      <c r="G91" s="52"/>
      <c r="H91" s="52"/>
      <c r="I91" s="53"/>
    </row>
  </sheetData>
  <sheetProtection algorithmName="SHA-512" hashValue="NOVfuFAJieDTzHPQnDsvisTfturcfKMyVxSELKCDH3DtVv6JGZ6AmamKUq6jWS9jQnIOU2B16qQ3SIQkjDIAwA==" saltValue="d+nis81TRgyreA68JvPO5w==" spinCount="100000" sheet="1" objects="1" scenarios="1"/>
  <mergeCells count="91">
    <mergeCell ref="B57:C57"/>
    <mergeCell ref="B58:C58"/>
    <mergeCell ref="B59:C59"/>
    <mergeCell ref="B73:B82"/>
    <mergeCell ref="B53:C53"/>
    <mergeCell ref="B54:C54"/>
    <mergeCell ref="B90:C90"/>
    <mergeCell ref="B91:C91"/>
    <mergeCell ref="B62:C62"/>
    <mergeCell ref="C77:C78"/>
    <mergeCell ref="B84:C84"/>
    <mergeCell ref="B85:C85"/>
    <mergeCell ref="B87:C87"/>
    <mergeCell ref="B88:C88"/>
    <mergeCell ref="B63:B72"/>
    <mergeCell ref="B83:C83"/>
    <mergeCell ref="B89:C89"/>
    <mergeCell ref="B55:C55"/>
    <mergeCell ref="B56:C56"/>
    <mergeCell ref="B49:C49"/>
    <mergeCell ref="B50:C50"/>
    <mergeCell ref="B51:C51"/>
    <mergeCell ref="B52:C52"/>
    <mergeCell ref="B14:C14"/>
    <mergeCell ref="B15:C15"/>
    <mergeCell ref="B17:C17"/>
    <mergeCell ref="B16:C16"/>
    <mergeCell ref="B8:C8"/>
    <mergeCell ref="B10:C10"/>
    <mergeCell ref="B11:C11"/>
    <mergeCell ref="B12:C12"/>
    <mergeCell ref="B9:C9"/>
    <mergeCell ref="B4:C4"/>
    <mergeCell ref="B5:C5"/>
    <mergeCell ref="B3:C3"/>
    <mergeCell ref="B7:C7"/>
    <mergeCell ref="G13:I13"/>
    <mergeCell ref="G11:I11"/>
    <mergeCell ref="B13:C13"/>
    <mergeCell ref="G9:I9"/>
    <mergeCell ref="G55:I55"/>
    <mergeCell ref="G53:I53"/>
    <mergeCell ref="G17:I17"/>
    <mergeCell ref="G16:I16"/>
    <mergeCell ref="G57:I57"/>
    <mergeCell ref="G54:I54"/>
    <mergeCell ref="G52:I52"/>
    <mergeCell ref="G56:I56"/>
    <mergeCell ref="G72:I72"/>
    <mergeCell ref="G74:I74"/>
    <mergeCell ref="G73:I73"/>
    <mergeCell ref="G75:I75"/>
    <mergeCell ref="G59:I59"/>
    <mergeCell ref="G58:I58"/>
    <mergeCell ref="G49:I49"/>
    <mergeCell ref="G50:I50"/>
    <mergeCell ref="G51:I51"/>
    <mergeCell ref="D3:F3"/>
    <mergeCell ref="D4:F4"/>
    <mergeCell ref="D5:F5"/>
    <mergeCell ref="G12:I12"/>
    <mergeCell ref="G7:I7"/>
    <mergeCell ref="G8:I8"/>
    <mergeCell ref="G10:I10"/>
    <mergeCell ref="G15:I15"/>
    <mergeCell ref="G14:I14"/>
    <mergeCell ref="G62:I62"/>
    <mergeCell ref="G63:I63"/>
    <mergeCell ref="G88:I88"/>
    <mergeCell ref="G84:I84"/>
    <mergeCell ref="D85:I85"/>
    <mergeCell ref="G80:I80"/>
    <mergeCell ref="G81:I81"/>
    <mergeCell ref="G77:I77"/>
    <mergeCell ref="G79:I79"/>
    <mergeCell ref="G78:I78"/>
    <mergeCell ref="G76:I76"/>
    <mergeCell ref="G82:I82"/>
    <mergeCell ref="D91:I91"/>
    <mergeCell ref="G64:I64"/>
    <mergeCell ref="G65:I65"/>
    <mergeCell ref="G66:I66"/>
    <mergeCell ref="G67:I67"/>
    <mergeCell ref="G68:I68"/>
    <mergeCell ref="G69:I69"/>
    <mergeCell ref="G87:I87"/>
    <mergeCell ref="G89:I89"/>
    <mergeCell ref="G70:I70"/>
    <mergeCell ref="G90:I90"/>
    <mergeCell ref="G71:I71"/>
    <mergeCell ref="G83:I83"/>
  </mergeCells>
  <phoneticPr fontId="2"/>
  <printOptions horizontalCentered="1"/>
  <pageMargins left="0.78740157480314965" right="0.39370078740157483" top="0.78740157480314965" bottom="0.39370078740157483" header="0.51181102362204722" footer="0.51181102362204722"/>
  <pageSetup paperSize="9" orientation="portrait" verticalDpi="1200" r:id="rId1"/>
  <headerFooter alignWithMargins="0"/>
  <rowBreaks count="1" manualBreakCount="1">
    <brk id="47"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1</xdr:col>
                    <xdr:colOff>161925</xdr:colOff>
                    <xdr:row>3</xdr:row>
                    <xdr:rowOff>0</xdr:rowOff>
                  </from>
                  <to>
                    <xdr:col>2</xdr:col>
                    <xdr:colOff>95250</xdr:colOff>
                    <xdr:row>4</xdr:row>
                    <xdr:rowOff>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1</xdr:col>
                    <xdr:colOff>161925</xdr:colOff>
                    <xdr:row>4</xdr:row>
                    <xdr:rowOff>0</xdr:rowOff>
                  </from>
                  <to>
                    <xdr:col>2</xdr:col>
                    <xdr:colOff>95250</xdr:colOff>
                    <xdr:row>5</xdr:row>
                    <xdr:rowOff>0</xdr:rowOff>
                  </to>
                </anchor>
              </controlPr>
            </control>
          </mc:Choice>
        </mc:AlternateContent>
        <mc:AlternateContent xmlns:mc="http://schemas.openxmlformats.org/markup-compatibility/2006">
          <mc:Choice Requires="x14">
            <control shapeId="2052" r:id="rId6" name="Drop Down 4">
              <controlPr defaultSize="0" print="0" autoLine="0" autoPict="0">
                <anchor moveWithCells="1" sizeWithCells="1">
                  <from>
                    <xdr:col>3</xdr:col>
                    <xdr:colOff>9525</xdr:colOff>
                    <xdr:row>3</xdr:row>
                    <xdr:rowOff>9525</xdr:rowOff>
                  </from>
                  <to>
                    <xdr:col>6</xdr:col>
                    <xdr:colOff>0</xdr:colOff>
                    <xdr:row>4</xdr:row>
                    <xdr:rowOff>0</xdr:rowOff>
                  </to>
                </anchor>
              </controlPr>
            </control>
          </mc:Choice>
        </mc:AlternateContent>
        <mc:AlternateContent xmlns:mc="http://schemas.openxmlformats.org/markup-compatibility/2006">
          <mc:Choice Requires="x14">
            <control shapeId="2053" r:id="rId7" name="Drop Down 5">
              <controlPr defaultSize="0" print="0" autoLine="0" autoPict="0">
                <anchor moveWithCells="1" sizeWithCells="1">
                  <from>
                    <xdr:col>3</xdr:col>
                    <xdr:colOff>9525</xdr:colOff>
                    <xdr:row>4</xdr:row>
                    <xdr:rowOff>9525</xdr:rowOff>
                  </from>
                  <to>
                    <xdr:col>6</xdr:col>
                    <xdr:colOff>0</xdr:colOff>
                    <xdr:row>5</xdr:row>
                    <xdr:rowOff>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B1:G109"/>
  <sheetViews>
    <sheetView topLeftCell="A5" workbookViewId="0">
      <selection activeCell="K35" sqref="K35"/>
    </sheetView>
  </sheetViews>
  <sheetFormatPr defaultRowHeight="13.5" x14ac:dyDescent="0.15"/>
  <cols>
    <col min="1" max="1" width="1" style="6" customWidth="1"/>
    <col min="2" max="2" width="14.625" style="4" bestFit="1" customWidth="1"/>
    <col min="3" max="3" width="11.625" style="4" bestFit="1" customWidth="1"/>
    <col min="4" max="4" width="18" style="20" bestFit="1" customWidth="1"/>
    <col min="5" max="5" width="11.625" style="21" bestFit="1" customWidth="1"/>
    <col min="6" max="6" width="11.625" style="22" bestFit="1" customWidth="1"/>
    <col min="7" max="7" width="9.5" style="23" bestFit="1" customWidth="1"/>
    <col min="8" max="8" width="1.375" style="6" customWidth="1"/>
    <col min="9" max="16384" width="9" style="6"/>
  </cols>
  <sheetData>
    <row r="1" spans="2:7" ht="8.25" customHeight="1" x14ac:dyDescent="0.15"/>
    <row r="2" spans="2:7" x14ac:dyDescent="0.15">
      <c r="B2" s="20" t="s">
        <v>36</v>
      </c>
    </row>
    <row r="3" spans="2:7" ht="27" x14ac:dyDescent="0.15">
      <c r="B3" s="8" t="s">
        <v>28</v>
      </c>
      <c r="C3" s="8" t="s">
        <v>29</v>
      </c>
      <c r="D3" s="8" t="s">
        <v>30</v>
      </c>
      <c r="E3" s="1" t="s">
        <v>35</v>
      </c>
      <c r="F3" s="24" t="s">
        <v>34</v>
      </c>
      <c r="G3" s="24" t="s">
        <v>43</v>
      </c>
    </row>
    <row r="4" spans="2:7" x14ac:dyDescent="0.15">
      <c r="B4" s="46" t="s">
        <v>214</v>
      </c>
      <c r="C4" s="46" t="s">
        <v>31</v>
      </c>
      <c r="D4" s="3" t="s">
        <v>215</v>
      </c>
      <c r="E4" s="11">
        <v>1.4</v>
      </c>
      <c r="F4" s="11">
        <v>0.82</v>
      </c>
      <c r="G4" s="11">
        <v>4</v>
      </c>
    </row>
    <row r="5" spans="2:7" x14ac:dyDescent="0.15">
      <c r="B5" s="46"/>
      <c r="C5" s="46"/>
      <c r="D5" s="3" t="s">
        <v>216</v>
      </c>
      <c r="E5" s="11">
        <v>1.4</v>
      </c>
      <c r="F5" s="11">
        <v>0.82</v>
      </c>
      <c r="G5" s="11">
        <v>4</v>
      </c>
    </row>
    <row r="6" spans="2:7" x14ac:dyDescent="0.15">
      <c r="B6" s="46"/>
      <c r="C6" s="46"/>
      <c r="D6" s="3" t="s">
        <v>217</v>
      </c>
      <c r="E6" s="11">
        <v>1.5</v>
      </c>
      <c r="F6" s="11">
        <v>1.01</v>
      </c>
      <c r="G6" s="11">
        <v>4</v>
      </c>
    </row>
    <row r="7" spans="2:7" x14ac:dyDescent="0.15">
      <c r="B7" s="46"/>
      <c r="C7" s="46"/>
      <c r="D7" s="3" t="s">
        <v>218</v>
      </c>
      <c r="E7" s="11">
        <v>1.65</v>
      </c>
      <c r="F7" s="11">
        <v>2.5099999999999998</v>
      </c>
      <c r="G7" s="11">
        <v>4</v>
      </c>
    </row>
    <row r="8" spans="2:7" x14ac:dyDescent="0.15">
      <c r="B8" s="46"/>
      <c r="C8" s="46"/>
      <c r="D8" s="3" t="s">
        <v>219</v>
      </c>
      <c r="E8" s="11">
        <v>1.65</v>
      </c>
      <c r="F8" s="11">
        <v>2.34</v>
      </c>
      <c r="G8" s="11">
        <v>4</v>
      </c>
    </row>
    <row r="9" spans="2:7" x14ac:dyDescent="0.15">
      <c r="B9" s="46"/>
      <c r="C9" s="46"/>
      <c r="D9" s="3" t="s">
        <v>220</v>
      </c>
      <c r="E9" s="11">
        <v>1.65</v>
      </c>
      <c r="F9" s="11">
        <v>2.19</v>
      </c>
      <c r="G9" s="11">
        <v>2</v>
      </c>
    </row>
    <row r="10" spans="2:7" x14ac:dyDescent="0.15">
      <c r="B10" s="46"/>
      <c r="C10" s="46"/>
      <c r="D10" s="3" t="s">
        <v>221</v>
      </c>
      <c r="E10" s="11">
        <v>1.65</v>
      </c>
      <c r="F10" s="11">
        <v>2.19</v>
      </c>
      <c r="G10" s="11">
        <v>3</v>
      </c>
    </row>
    <row r="11" spans="2:7" x14ac:dyDescent="0.15">
      <c r="B11" s="46"/>
      <c r="C11" s="46"/>
      <c r="D11" s="3" t="s">
        <v>222</v>
      </c>
      <c r="E11" s="11">
        <v>1.65</v>
      </c>
      <c r="F11" s="11">
        <v>2.86</v>
      </c>
      <c r="G11" s="11">
        <v>2</v>
      </c>
    </row>
    <row r="12" spans="2:7" x14ac:dyDescent="0.15">
      <c r="B12" s="46"/>
      <c r="C12" s="46" t="s">
        <v>32</v>
      </c>
      <c r="D12" s="3" t="s">
        <v>223</v>
      </c>
      <c r="E12" s="11">
        <v>1.5</v>
      </c>
      <c r="F12" s="11">
        <v>2.34</v>
      </c>
      <c r="G12" s="11">
        <v>4</v>
      </c>
    </row>
    <row r="13" spans="2:7" x14ac:dyDescent="0.15">
      <c r="B13" s="46"/>
      <c r="C13" s="46"/>
      <c r="D13" s="3" t="s">
        <v>224</v>
      </c>
      <c r="E13" s="11">
        <v>1.5</v>
      </c>
      <c r="F13" s="11">
        <v>2.34</v>
      </c>
      <c r="G13" s="11">
        <v>4</v>
      </c>
    </row>
    <row r="14" spans="2:7" x14ac:dyDescent="0.15">
      <c r="B14" s="46"/>
      <c r="C14" s="46"/>
      <c r="D14" s="3" t="s">
        <v>225</v>
      </c>
      <c r="E14" s="11">
        <v>1.5</v>
      </c>
      <c r="F14" s="11">
        <v>2.34</v>
      </c>
      <c r="G14" s="11">
        <v>2</v>
      </c>
    </row>
    <row r="15" spans="2:7" x14ac:dyDescent="0.15">
      <c r="B15" s="46"/>
      <c r="C15" s="46"/>
      <c r="D15" s="3" t="s">
        <v>226</v>
      </c>
      <c r="E15" s="11">
        <v>1.5</v>
      </c>
      <c r="F15" s="11">
        <v>2.34</v>
      </c>
      <c r="G15" s="11">
        <v>2</v>
      </c>
    </row>
    <row r="16" spans="2:7" x14ac:dyDescent="0.15">
      <c r="B16" s="46"/>
      <c r="C16" s="46"/>
      <c r="D16" s="3" t="s">
        <v>227</v>
      </c>
      <c r="E16" s="11">
        <v>1.65</v>
      </c>
      <c r="F16" s="11">
        <v>2.5099999999999998</v>
      </c>
      <c r="G16" s="11">
        <v>2</v>
      </c>
    </row>
    <row r="17" spans="2:7" x14ac:dyDescent="0.15">
      <c r="B17" s="46"/>
      <c r="C17" s="46"/>
      <c r="D17" s="3" t="s">
        <v>228</v>
      </c>
      <c r="E17" s="11">
        <v>1.65</v>
      </c>
      <c r="F17" s="11">
        <v>3.75</v>
      </c>
      <c r="G17" s="11">
        <v>2</v>
      </c>
    </row>
    <row r="18" spans="2:7" x14ac:dyDescent="0.15">
      <c r="B18" s="46" t="s">
        <v>229</v>
      </c>
      <c r="C18" s="46" t="s">
        <v>31</v>
      </c>
      <c r="D18" s="3" t="s">
        <v>230</v>
      </c>
      <c r="E18" s="11">
        <v>1.4</v>
      </c>
      <c r="F18" s="11">
        <v>0.82</v>
      </c>
      <c r="G18" s="11">
        <v>6</v>
      </c>
    </row>
    <row r="19" spans="2:7" x14ac:dyDescent="0.15">
      <c r="B19" s="46"/>
      <c r="C19" s="46"/>
      <c r="D19" s="3" t="s">
        <v>231</v>
      </c>
      <c r="E19" s="11">
        <v>1.5</v>
      </c>
      <c r="F19" s="11">
        <v>1.01</v>
      </c>
      <c r="G19" s="11">
        <v>6</v>
      </c>
    </row>
    <row r="20" spans="2:7" x14ac:dyDescent="0.15">
      <c r="B20" s="46"/>
      <c r="C20" s="46"/>
      <c r="D20" s="3" t="s">
        <v>232</v>
      </c>
      <c r="E20" s="11">
        <v>1.65</v>
      </c>
      <c r="F20" s="11">
        <v>2.5099999999999998</v>
      </c>
      <c r="G20" s="11">
        <v>6</v>
      </c>
    </row>
    <row r="21" spans="2:7" x14ac:dyDescent="0.15">
      <c r="B21" s="46"/>
      <c r="C21" s="8" t="s">
        <v>32</v>
      </c>
      <c r="D21" s="3" t="s">
        <v>233</v>
      </c>
      <c r="E21" s="11">
        <v>1.5</v>
      </c>
      <c r="F21" s="11">
        <v>2.34</v>
      </c>
      <c r="G21" s="11">
        <v>6</v>
      </c>
    </row>
    <row r="22" spans="2:7" x14ac:dyDescent="0.15">
      <c r="B22" s="46" t="s">
        <v>234</v>
      </c>
      <c r="C22" s="46" t="s">
        <v>31</v>
      </c>
      <c r="D22" s="3" t="s">
        <v>235</v>
      </c>
      <c r="E22" s="11">
        <v>1.4</v>
      </c>
      <c r="F22" s="11">
        <v>0.82</v>
      </c>
      <c r="G22" s="11">
        <v>3</v>
      </c>
    </row>
    <row r="23" spans="2:7" x14ac:dyDescent="0.15">
      <c r="B23" s="46"/>
      <c r="C23" s="46"/>
      <c r="D23" s="3" t="s">
        <v>236</v>
      </c>
      <c r="E23" s="11">
        <v>1.4</v>
      </c>
      <c r="F23" s="11">
        <v>0.82</v>
      </c>
      <c r="G23" s="11">
        <v>3</v>
      </c>
    </row>
    <row r="24" spans="2:7" x14ac:dyDescent="0.15">
      <c r="B24" s="46"/>
      <c r="C24" s="46"/>
      <c r="D24" s="3" t="s">
        <v>237</v>
      </c>
      <c r="E24" s="11">
        <v>1.5</v>
      </c>
      <c r="F24" s="11">
        <v>1.01</v>
      </c>
      <c r="G24" s="11">
        <v>3</v>
      </c>
    </row>
    <row r="25" spans="2:7" x14ac:dyDescent="0.15">
      <c r="B25" s="46"/>
      <c r="C25" s="46"/>
      <c r="D25" s="3" t="s">
        <v>238</v>
      </c>
      <c r="E25" s="11">
        <v>1.5</v>
      </c>
      <c r="F25" s="11">
        <v>1.01</v>
      </c>
      <c r="G25" s="11">
        <v>3</v>
      </c>
    </row>
    <row r="26" spans="2:7" x14ac:dyDescent="0.15">
      <c r="B26" s="46"/>
      <c r="C26" s="46"/>
      <c r="D26" s="3" t="s">
        <v>239</v>
      </c>
      <c r="E26" s="11">
        <v>1.5</v>
      </c>
      <c r="F26" s="11">
        <v>1.01</v>
      </c>
      <c r="G26" s="11">
        <v>3</v>
      </c>
    </row>
    <row r="27" spans="2:7" x14ac:dyDescent="0.15">
      <c r="B27" s="46"/>
      <c r="C27" s="46"/>
      <c r="D27" s="3" t="s">
        <v>240</v>
      </c>
      <c r="E27" s="11">
        <v>1.5</v>
      </c>
      <c r="F27" s="11">
        <v>1.01</v>
      </c>
      <c r="G27" s="11">
        <v>3</v>
      </c>
    </row>
    <row r="28" spans="2:7" x14ac:dyDescent="0.15">
      <c r="B28" s="46"/>
      <c r="C28" s="46"/>
      <c r="D28" s="3" t="s">
        <v>241</v>
      </c>
      <c r="E28" s="11">
        <v>1.65</v>
      </c>
      <c r="F28" s="11">
        <v>2.5099999999999998</v>
      </c>
      <c r="G28" s="11">
        <v>3</v>
      </c>
    </row>
    <row r="29" spans="2:7" x14ac:dyDescent="0.15">
      <c r="B29" s="46"/>
      <c r="C29" s="46"/>
      <c r="D29" s="3" t="s">
        <v>242</v>
      </c>
      <c r="E29" s="11">
        <v>1.65</v>
      </c>
      <c r="F29" s="11">
        <v>2.5099999999999998</v>
      </c>
      <c r="G29" s="11">
        <v>3</v>
      </c>
    </row>
    <row r="30" spans="2:7" x14ac:dyDescent="0.15">
      <c r="B30" s="46"/>
      <c r="C30" s="46"/>
      <c r="D30" s="3" t="s">
        <v>243</v>
      </c>
      <c r="E30" s="11">
        <v>1.65</v>
      </c>
      <c r="F30" s="11">
        <v>2.5099999999999998</v>
      </c>
      <c r="G30" s="11">
        <v>3</v>
      </c>
    </row>
    <row r="31" spans="2:7" x14ac:dyDescent="0.15">
      <c r="B31" s="46"/>
      <c r="C31" s="46" t="s">
        <v>33</v>
      </c>
      <c r="D31" s="3" t="s">
        <v>244</v>
      </c>
      <c r="E31" s="11">
        <v>1.4</v>
      </c>
      <c r="F31" s="11">
        <v>2.14</v>
      </c>
      <c r="G31" s="11">
        <v>2</v>
      </c>
    </row>
    <row r="32" spans="2:7" x14ac:dyDescent="0.15">
      <c r="B32" s="46"/>
      <c r="C32" s="46"/>
      <c r="D32" s="3" t="s">
        <v>245</v>
      </c>
      <c r="E32" s="11">
        <v>0.95</v>
      </c>
      <c r="F32" s="11">
        <v>1.2</v>
      </c>
      <c r="G32" s="11">
        <v>2</v>
      </c>
    </row>
    <row r="33" spans="2:7" x14ac:dyDescent="0.15">
      <c r="B33" s="46"/>
      <c r="C33" s="46"/>
      <c r="D33" s="3" t="s">
        <v>246</v>
      </c>
      <c r="E33" s="11">
        <v>1.5</v>
      </c>
      <c r="F33" s="11">
        <v>2.34</v>
      </c>
      <c r="G33" s="11">
        <v>2</v>
      </c>
    </row>
    <row r="34" spans="2:7" x14ac:dyDescent="0.15">
      <c r="B34" s="46"/>
      <c r="C34" s="46"/>
      <c r="D34" s="3" t="s">
        <v>247</v>
      </c>
      <c r="E34" s="11">
        <v>1.05</v>
      </c>
      <c r="F34" s="11">
        <v>1.6</v>
      </c>
      <c r="G34" s="11">
        <v>2</v>
      </c>
    </row>
    <row r="35" spans="2:7" x14ac:dyDescent="0.15">
      <c r="B35" s="46"/>
      <c r="C35" s="46"/>
      <c r="D35" s="3" t="s">
        <v>248</v>
      </c>
      <c r="E35" s="11">
        <v>1.5</v>
      </c>
      <c r="F35" s="11">
        <v>2.34</v>
      </c>
      <c r="G35" s="11">
        <v>3</v>
      </c>
    </row>
    <row r="36" spans="2:7" x14ac:dyDescent="0.15">
      <c r="B36" s="46"/>
      <c r="C36" s="46"/>
      <c r="D36" s="3" t="s">
        <v>249</v>
      </c>
      <c r="E36" s="11">
        <v>1.5</v>
      </c>
      <c r="F36" s="11">
        <v>2.34</v>
      </c>
      <c r="G36" s="11">
        <v>3</v>
      </c>
    </row>
    <row r="37" spans="2:7" x14ac:dyDescent="0.15">
      <c r="B37" s="46"/>
      <c r="C37" s="46"/>
      <c r="D37" s="3" t="s">
        <v>250</v>
      </c>
      <c r="E37" s="11">
        <v>1.65</v>
      </c>
      <c r="F37" s="11">
        <v>2.5099999999999998</v>
      </c>
      <c r="G37" s="11">
        <v>2</v>
      </c>
    </row>
    <row r="38" spans="2:7" x14ac:dyDescent="0.15">
      <c r="B38" s="46"/>
      <c r="C38" s="46"/>
      <c r="D38" s="3" t="s">
        <v>251</v>
      </c>
      <c r="E38" s="11">
        <v>1.1000000000000001</v>
      </c>
      <c r="F38" s="11">
        <v>1.75</v>
      </c>
      <c r="G38" s="11">
        <v>2</v>
      </c>
    </row>
    <row r="39" spans="2:7" x14ac:dyDescent="0.15">
      <c r="B39" s="46"/>
      <c r="C39" s="46"/>
      <c r="D39" s="3" t="s">
        <v>252</v>
      </c>
      <c r="E39" s="11">
        <v>1.1000000000000001</v>
      </c>
      <c r="F39" s="11">
        <v>1.75</v>
      </c>
      <c r="G39" s="11">
        <v>2</v>
      </c>
    </row>
    <row r="40" spans="2:7" x14ac:dyDescent="0.15">
      <c r="B40" s="46" t="s">
        <v>253</v>
      </c>
      <c r="C40" s="46" t="s">
        <v>32</v>
      </c>
      <c r="D40" s="3" t="s">
        <v>254</v>
      </c>
      <c r="E40" s="11">
        <v>1.5</v>
      </c>
      <c r="F40" s="11">
        <v>2.5099999999999998</v>
      </c>
      <c r="G40" s="11">
        <v>2</v>
      </c>
    </row>
    <row r="41" spans="2:7" x14ac:dyDescent="0.15">
      <c r="B41" s="46"/>
      <c r="C41" s="46"/>
      <c r="D41" s="3" t="s">
        <v>255</v>
      </c>
      <c r="E41" s="11">
        <v>1.5</v>
      </c>
      <c r="F41" s="11">
        <v>2.35</v>
      </c>
      <c r="G41" s="11">
        <v>2</v>
      </c>
    </row>
    <row r="42" spans="2:7" x14ac:dyDescent="0.15">
      <c r="E42" s="22"/>
    </row>
    <row r="43" spans="2:7" x14ac:dyDescent="0.15">
      <c r="B43" s="20" t="s">
        <v>37</v>
      </c>
    </row>
    <row r="44" spans="2:7" ht="27" x14ac:dyDescent="0.15">
      <c r="B44" s="8" t="s">
        <v>28</v>
      </c>
      <c r="C44" s="8" t="s">
        <v>29</v>
      </c>
      <c r="D44" s="8" t="s">
        <v>30</v>
      </c>
      <c r="E44" s="1" t="s">
        <v>35</v>
      </c>
      <c r="F44" s="24" t="s">
        <v>34</v>
      </c>
      <c r="G44" s="25" t="s">
        <v>15</v>
      </c>
    </row>
    <row r="45" spans="2:7" x14ac:dyDescent="0.15">
      <c r="B45" s="46" t="s">
        <v>256</v>
      </c>
      <c r="C45" s="72" t="s">
        <v>31</v>
      </c>
      <c r="D45" s="3" t="s">
        <v>257</v>
      </c>
      <c r="E45" s="11">
        <v>1.4</v>
      </c>
      <c r="F45" s="11">
        <v>0.82</v>
      </c>
      <c r="G45" s="13">
        <v>3</v>
      </c>
    </row>
    <row r="46" spans="2:7" x14ac:dyDescent="0.15">
      <c r="B46" s="46"/>
      <c r="C46" s="73"/>
      <c r="D46" s="3" t="s">
        <v>258</v>
      </c>
      <c r="E46" s="11">
        <v>1.4</v>
      </c>
      <c r="F46" s="11">
        <v>0.82</v>
      </c>
      <c r="G46" s="13">
        <v>2</v>
      </c>
    </row>
    <row r="47" spans="2:7" x14ac:dyDescent="0.15">
      <c r="B47" s="46"/>
      <c r="C47" s="73"/>
      <c r="D47" s="3" t="s">
        <v>259</v>
      </c>
      <c r="E47" s="11">
        <v>1.5</v>
      </c>
      <c r="F47" s="11">
        <v>1.01</v>
      </c>
      <c r="G47" s="13">
        <v>4</v>
      </c>
    </row>
    <row r="48" spans="2:7" x14ac:dyDescent="0.15">
      <c r="B48" s="46"/>
      <c r="C48" s="73"/>
      <c r="D48" s="3" t="s">
        <v>260</v>
      </c>
      <c r="E48" s="11">
        <v>1.5</v>
      </c>
      <c r="F48" s="11">
        <v>1.01</v>
      </c>
      <c r="G48" s="13">
        <v>3</v>
      </c>
    </row>
    <row r="49" spans="2:7" x14ac:dyDescent="0.15">
      <c r="B49" s="46"/>
      <c r="C49" s="73"/>
      <c r="D49" s="3" t="s">
        <v>261</v>
      </c>
      <c r="E49" s="11">
        <v>1.5</v>
      </c>
      <c r="F49" s="11">
        <v>1.01</v>
      </c>
      <c r="G49" s="13">
        <v>2</v>
      </c>
    </row>
    <row r="50" spans="2:7" x14ac:dyDescent="0.15">
      <c r="B50" s="46"/>
      <c r="C50" s="73"/>
      <c r="D50" s="3" t="s">
        <v>262</v>
      </c>
      <c r="E50" s="11">
        <v>1.65</v>
      </c>
      <c r="F50" s="11">
        <v>2.5099999999999998</v>
      </c>
      <c r="G50" s="13">
        <v>4</v>
      </c>
    </row>
    <row r="51" spans="2:7" x14ac:dyDescent="0.15">
      <c r="B51" s="46"/>
      <c r="C51" s="73"/>
      <c r="D51" s="3" t="s">
        <v>263</v>
      </c>
      <c r="E51" s="11">
        <v>1.65</v>
      </c>
      <c r="F51" s="11">
        <v>2.5099999999999998</v>
      </c>
      <c r="G51" s="13">
        <v>3</v>
      </c>
    </row>
    <row r="52" spans="2:7" x14ac:dyDescent="0.15">
      <c r="B52" s="46"/>
      <c r="C52" s="73"/>
      <c r="D52" s="3" t="s">
        <v>264</v>
      </c>
      <c r="E52" s="11">
        <v>1.65</v>
      </c>
      <c r="F52" s="11">
        <v>2.5099999999999998</v>
      </c>
      <c r="G52" s="13">
        <v>2</v>
      </c>
    </row>
    <row r="53" spans="2:7" x14ac:dyDescent="0.15">
      <c r="B53" s="46"/>
      <c r="C53" s="73"/>
      <c r="D53" s="3" t="s">
        <v>265</v>
      </c>
      <c r="E53" s="11">
        <v>1.65</v>
      </c>
      <c r="F53" s="11">
        <v>2.5099999999999998</v>
      </c>
      <c r="G53" s="13">
        <v>2</v>
      </c>
    </row>
    <row r="54" spans="2:7" x14ac:dyDescent="0.15">
      <c r="B54" s="46"/>
      <c r="C54" s="73"/>
      <c r="D54" s="3" t="s">
        <v>266</v>
      </c>
      <c r="E54" s="11">
        <v>1.65</v>
      </c>
      <c r="F54" s="11">
        <v>2.34</v>
      </c>
      <c r="G54" s="13">
        <v>4</v>
      </c>
    </row>
    <row r="55" spans="2:7" x14ac:dyDescent="0.15">
      <c r="B55" s="46"/>
      <c r="C55" s="73"/>
      <c r="D55" s="3" t="s">
        <v>267</v>
      </c>
      <c r="E55" s="11">
        <v>1.65</v>
      </c>
      <c r="F55" s="11">
        <v>2.34</v>
      </c>
      <c r="G55" s="13">
        <v>3</v>
      </c>
    </row>
    <row r="56" spans="2:7" x14ac:dyDescent="0.15">
      <c r="B56" s="46"/>
      <c r="C56" s="73"/>
      <c r="D56" s="3" t="s">
        <v>268</v>
      </c>
      <c r="E56" s="11">
        <v>1.65</v>
      </c>
      <c r="F56" s="11">
        <v>2.34</v>
      </c>
      <c r="G56" s="13">
        <v>2</v>
      </c>
    </row>
    <row r="57" spans="2:7" x14ac:dyDescent="0.15">
      <c r="B57" s="46"/>
      <c r="C57" s="73"/>
      <c r="D57" s="3" t="s">
        <v>269</v>
      </c>
      <c r="E57" s="11">
        <v>1.65</v>
      </c>
      <c r="F57" s="11">
        <v>2.34</v>
      </c>
      <c r="G57" s="13">
        <v>2</v>
      </c>
    </row>
    <row r="58" spans="2:7" x14ac:dyDescent="0.15">
      <c r="B58" s="46"/>
      <c r="C58" s="73"/>
      <c r="D58" s="3" t="s">
        <v>270</v>
      </c>
      <c r="E58" s="11">
        <v>1.65</v>
      </c>
      <c r="F58" s="11">
        <v>2.19</v>
      </c>
      <c r="G58" s="13">
        <v>2</v>
      </c>
    </row>
    <row r="59" spans="2:7" x14ac:dyDescent="0.15">
      <c r="B59" s="46"/>
      <c r="C59" s="73"/>
      <c r="D59" s="3" t="s">
        <v>271</v>
      </c>
      <c r="E59" s="11">
        <v>1.65</v>
      </c>
      <c r="F59" s="11">
        <v>2.19</v>
      </c>
      <c r="G59" s="13">
        <v>2</v>
      </c>
    </row>
    <row r="60" spans="2:7" x14ac:dyDescent="0.15">
      <c r="B60" s="46"/>
      <c r="C60" s="73"/>
      <c r="D60" s="3" t="s">
        <v>272</v>
      </c>
      <c r="E60" s="11">
        <v>1.65</v>
      </c>
      <c r="F60" s="11">
        <v>2.19</v>
      </c>
      <c r="G60" s="13">
        <v>1</v>
      </c>
    </row>
    <row r="61" spans="2:7" x14ac:dyDescent="0.15">
      <c r="B61" s="46"/>
      <c r="C61" s="74"/>
      <c r="D61" s="3" t="s">
        <v>273</v>
      </c>
      <c r="E61" s="11">
        <v>1.65</v>
      </c>
      <c r="F61" s="11">
        <v>2.19</v>
      </c>
      <c r="G61" s="13">
        <v>1</v>
      </c>
    </row>
    <row r="62" spans="2:7" x14ac:dyDescent="0.15">
      <c r="B62" s="46" t="s">
        <v>274</v>
      </c>
      <c r="C62" s="46" t="s">
        <v>31</v>
      </c>
      <c r="D62" s="3" t="s">
        <v>275</v>
      </c>
      <c r="E62" s="11">
        <v>1.4</v>
      </c>
      <c r="F62" s="11">
        <v>0.82</v>
      </c>
      <c r="G62" s="13">
        <v>6</v>
      </c>
    </row>
    <row r="63" spans="2:7" x14ac:dyDescent="0.15">
      <c r="B63" s="46"/>
      <c r="C63" s="46"/>
      <c r="D63" s="3" t="s">
        <v>276</v>
      </c>
      <c r="E63" s="11">
        <v>1.4</v>
      </c>
      <c r="F63" s="11">
        <v>0.82</v>
      </c>
      <c r="G63" s="13">
        <v>5</v>
      </c>
    </row>
    <row r="64" spans="2:7" x14ac:dyDescent="0.15">
      <c r="B64" s="46"/>
      <c r="C64" s="46"/>
      <c r="D64" s="3" t="s">
        <v>277</v>
      </c>
      <c r="E64" s="11">
        <v>1.4</v>
      </c>
      <c r="F64" s="11">
        <v>0.82</v>
      </c>
      <c r="G64" s="13">
        <v>4</v>
      </c>
    </row>
    <row r="65" spans="2:7" x14ac:dyDescent="0.15">
      <c r="B65" s="46"/>
      <c r="C65" s="46"/>
      <c r="D65" s="3" t="s">
        <v>278</v>
      </c>
      <c r="E65" s="11">
        <v>1.4</v>
      </c>
      <c r="F65" s="11">
        <v>0.82</v>
      </c>
      <c r="G65" s="13">
        <v>3</v>
      </c>
    </row>
    <row r="66" spans="2:7" x14ac:dyDescent="0.15">
      <c r="B66" s="46"/>
      <c r="C66" s="46"/>
      <c r="D66" s="3" t="s">
        <v>279</v>
      </c>
      <c r="E66" s="11">
        <v>1.5</v>
      </c>
      <c r="F66" s="11">
        <v>1.01</v>
      </c>
      <c r="G66" s="13">
        <v>6</v>
      </c>
    </row>
    <row r="67" spans="2:7" x14ac:dyDescent="0.15">
      <c r="B67" s="46"/>
      <c r="C67" s="46"/>
      <c r="D67" s="3" t="s">
        <v>280</v>
      </c>
      <c r="E67" s="11">
        <v>1.5</v>
      </c>
      <c r="F67" s="11">
        <v>1.01</v>
      </c>
      <c r="G67" s="13">
        <v>5</v>
      </c>
    </row>
    <row r="68" spans="2:7" x14ac:dyDescent="0.15">
      <c r="B68" s="46"/>
      <c r="C68" s="46"/>
      <c r="D68" s="3" t="s">
        <v>281</v>
      </c>
      <c r="E68" s="11">
        <v>1.5</v>
      </c>
      <c r="F68" s="11">
        <v>1.01</v>
      </c>
      <c r="G68" s="13">
        <v>4</v>
      </c>
    </row>
    <row r="69" spans="2:7" x14ac:dyDescent="0.15">
      <c r="B69" s="46"/>
      <c r="C69" s="46"/>
      <c r="D69" s="3" t="s">
        <v>282</v>
      </c>
      <c r="E69" s="11">
        <v>1.5</v>
      </c>
      <c r="F69" s="11">
        <v>1.01</v>
      </c>
      <c r="G69" s="13">
        <v>3</v>
      </c>
    </row>
    <row r="70" spans="2:7" x14ac:dyDescent="0.15">
      <c r="B70" s="46"/>
      <c r="C70" s="46"/>
      <c r="D70" s="3" t="s">
        <v>283</v>
      </c>
      <c r="E70" s="11">
        <v>1.65</v>
      </c>
      <c r="F70" s="11">
        <v>2.5099999999999998</v>
      </c>
      <c r="G70" s="13">
        <v>6</v>
      </c>
    </row>
    <row r="71" spans="2:7" x14ac:dyDescent="0.15">
      <c r="B71" s="46"/>
      <c r="C71" s="46"/>
      <c r="D71" s="3" t="s">
        <v>284</v>
      </c>
      <c r="E71" s="11">
        <v>1.65</v>
      </c>
      <c r="F71" s="11">
        <v>2.5099999999999998</v>
      </c>
      <c r="G71" s="13">
        <v>5</v>
      </c>
    </row>
    <row r="72" spans="2:7" x14ac:dyDescent="0.15">
      <c r="B72" s="46"/>
      <c r="C72" s="46"/>
      <c r="D72" s="3" t="s">
        <v>285</v>
      </c>
      <c r="E72" s="11">
        <v>1.65</v>
      </c>
      <c r="F72" s="11">
        <v>2.5099999999999998</v>
      </c>
      <c r="G72" s="13">
        <v>4</v>
      </c>
    </row>
    <row r="73" spans="2:7" x14ac:dyDescent="0.15">
      <c r="B73" s="46"/>
      <c r="C73" s="46"/>
      <c r="D73" s="3" t="s">
        <v>286</v>
      </c>
      <c r="E73" s="11">
        <v>1.65</v>
      </c>
      <c r="F73" s="11">
        <v>2.5099999999999998</v>
      </c>
      <c r="G73" s="13">
        <v>3</v>
      </c>
    </row>
    <row r="74" spans="2:7" x14ac:dyDescent="0.15">
      <c r="B74" s="46" t="s">
        <v>287</v>
      </c>
      <c r="C74" s="46" t="s">
        <v>31</v>
      </c>
      <c r="D74" s="3" t="s">
        <v>288</v>
      </c>
      <c r="E74" s="11">
        <v>1.4</v>
      </c>
      <c r="F74" s="11">
        <v>0.82</v>
      </c>
      <c r="G74" s="13">
        <v>1.5</v>
      </c>
    </row>
    <row r="75" spans="2:7" x14ac:dyDescent="0.15">
      <c r="B75" s="46"/>
      <c r="C75" s="46"/>
      <c r="D75" s="3" t="s">
        <v>289</v>
      </c>
      <c r="E75" s="11">
        <v>1.4</v>
      </c>
      <c r="F75" s="11">
        <v>0.82</v>
      </c>
      <c r="G75" s="13">
        <v>2</v>
      </c>
    </row>
    <row r="76" spans="2:7" x14ac:dyDescent="0.15">
      <c r="B76" s="46"/>
      <c r="C76" s="46"/>
      <c r="D76" s="3" t="s">
        <v>290</v>
      </c>
      <c r="E76" s="11">
        <v>1.4</v>
      </c>
      <c r="F76" s="11">
        <v>0.82</v>
      </c>
      <c r="G76" s="13">
        <v>1</v>
      </c>
    </row>
    <row r="77" spans="2:7" x14ac:dyDescent="0.15">
      <c r="B77" s="46"/>
      <c r="C77" s="46"/>
      <c r="D77" s="3" t="s">
        <v>291</v>
      </c>
      <c r="E77" s="11">
        <v>1.4</v>
      </c>
      <c r="F77" s="11">
        <v>0.82</v>
      </c>
      <c r="G77" s="13">
        <v>1.5</v>
      </c>
    </row>
    <row r="78" spans="2:7" x14ac:dyDescent="0.15">
      <c r="B78" s="46"/>
      <c r="C78" s="46"/>
      <c r="D78" s="3" t="s">
        <v>292</v>
      </c>
      <c r="E78" s="11">
        <v>1.5</v>
      </c>
      <c r="F78" s="11">
        <v>1.01</v>
      </c>
      <c r="G78" s="13">
        <v>2</v>
      </c>
    </row>
    <row r="79" spans="2:7" x14ac:dyDescent="0.15">
      <c r="B79" s="46"/>
      <c r="C79" s="46"/>
      <c r="D79" s="3" t="s">
        <v>293</v>
      </c>
      <c r="E79" s="11">
        <v>1.5</v>
      </c>
      <c r="F79" s="11">
        <v>1.01</v>
      </c>
      <c r="G79" s="13">
        <v>2</v>
      </c>
    </row>
    <row r="80" spans="2:7" x14ac:dyDescent="0.15">
      <c r="B80" s="46"/>
      <c r="C80" s="46"/>
      <c r="D80" s="3" t="s">
        <v>294</v>
      </c>
      <c r="E80" s="11">
        <v>1.5</v>
      </c>
      <c r="F80" s="11">
        <v>1.01</v>
      </c>
      <c r="G80" s="13">
        <v>1</v>
      </c>
    </row>
    <row r="81" spans="2:7" x14ac:dyDescent="0.15">
      <c r="B81" s="46"/>
      <c r="C81" s="46"/>
      <c r="D81" s="3" t="s">
        <v>295</v>
      </c>
      <c r="E81" s="11">
        <v>1.5</v>
      </c>
      <c r="F81" s="11">
        <v>1.01</v>
      </c>
      <c r="G81" s="13">
        <v>1.5</v>
      </c>
    </row>
    <row r="82" spans="2:7" x14ac:dyDescent="0.15">
      <c r="B82" s="46"/>
      <c r="C82" s="46"/>
      <c r="D82" s="3" t="s">
        <v>296</v>
      </c>
      <c r="E82" s="11">
        <v>1.5</v>
      </c>
      <c r="F82" s="11">
        <v>1.01</v>
      </c>
      <c r="G82" s="13">
        <v>2.5</v>
      </c>
    </row>
    <row r="83" spans="2:7" x14ac:dyDescent="0.15">
      <c r="B83" s="46"/>
      <c r="C83" s="46"/>
      <c r="D83" s="3" t="s">
        <v>297</v>
      </c>
      <c r="E83" s="11">
        <v>1.5</v>
      </c>
      <c r="F83" s="11">
        <v>1.01</v>
      </c>
      <c r="G83" s="13">
        <v>2.5</v>
      </c>
    </row>
    <row r="84" spans="2:7" x14ac:dyDescent="0.15">
      <c r="B84" s="46"/>
      <c r="C84" s="46"/>
      <c r="D84" s="3" t="s">
        <v>298</v>
      </c>
      <c r="E84" s="11">
        <v>1.5</v>
      </c>
      <c r="F84" s="11">
        <v>1.01</v>
      </c>
      <c r="G84" s="13">
        <v>2</v>
      </c>
    </row>
    <row r="85" spans="2:7" x14ac:dyDescent="0.15">
      <c r="B85" s="46"/>
      <c r="C85" s="46"/>
      <c r="D85" s="3" t="s">
        <v>299</v>
      </c>
      <c r="E85" s="11">
        <v>1.5</v>
      </c>
      <c r="F85" s="11">
        <v>1.01</v>
      </c>
      <c r="G85" s="13">
        <v>2</v>
      </c>
    </row>
    <row r="86" spans="2:7" x14ac:dyDescent="0.15">
      <c r="B86" s="46"/>
      <c r="C86" s="46"/>
      <c r="D86" s="3" t="s">
        <v>300</v>
      </c>
      <c r="E86" s="11">
        <v>1.65</v>
      </c>
      <c r="F86" s="11">
        <v>2.5099999999999998</v>
      </c>
      <c r="G86" s="13">
        <v>2</v>
      </c>
    </row>
    <row r="87" spans="2:7" x14ac:dyDescent="0.15">
      <c r="B87" s="46"/>
      <c r="C87" s="46"/>
      <c r="D87" s="3" t="s">
        <v>301</v>
      </c>
      <c r="E87" s="11">
        <v>1.65</v>
      </c>
      <c r="F87" s="11">
        <v>2.5099999999999998</v>
      </c>
      <c r="G87" s="13">
        <v>2</v>
      </c>
    </row>
    <row r="88" spans="2:7" x14ac:dyDescent="0.15">
      <c r="B88" s="46"/>
      <c r="C88" s="46"/>
      <c r="D88" s="3" t="s">
        <v>302</v>
      </c>
      <c r="E88" s="11">
        <v>1.65</v>
      </c>
      <c r="F88" s="11">
        <v>2.5099999999999998</v>
      </c>
      <c r="G88" s="13">
        <v>1</v>
      </c>
    </row>
    <row r="89" spans="2:7" x14ac:dyDescent="0.15">
      <c r="B89" s="46"/>
      <c r="C89" s="46"/>
      <c r="D89" s="3" t="s">
        <v>303</v>
      </c>
      <c r="E89" s="11">
        <v>1.65</v>
      </c>
      <c r="F89" s="11">
        <v>2.5099999999999998</v>
      </c>
      <c r="G89" s="13">
        <v>1.5</v>
      </c>
    </row>
    <row r="90" spans="2:7" x14ac:dyDescent="0.15">
      <c r="B90" s="46"/>
      <c r="C90" s="46"/>
      <c r="D90" s="3" t="s">
        <v>304</v>
      </c>
      <c r="E90" s="11">
        <v>1.65</v>
      </c>
      <c r="F90" s="11">
        <v>2.5099999999999998</v>
      </c>
      <c r="G90" s="13">
        <v>2</v>
      </c>
    </row>
    <row r="91" spans="2:7" x14ac:dyDescent="0.15">
      <c r="B91" s="46"/>
      <c r="C91" s="46"/>
      <c r="D91" s="3" t="s">
        <v>305</v>
      </c>
      <c r="E91" s="11">
        <v>1.65</v>
      </c>
      <c r="F91" s="11">
        <v>2.5099999999999998</v>
      </c>
      <c r="G91" s="13">
        <v>1.5</v>
      </c>
    </row>
    <row r="92" spans="2:7" x14ac:dyDescent="0.15">
      <c r="B92" s="46"/>
      <c r="C92" s="46" t="s">
        <v>33</v>
      </c>
      <c r="D92" s="3" t="s">
        <v>306</v>
      </c>
      <c r="E92" s="11">
        <v>1.4</v>
      </c>
      <c r="F92" s="11">
        <v>2.14</v>
      </c>
      <c r="G92" s="13">
        <v>1.5</v>
      </c>
    </row>
    <row r="93" spans="2:7" x14ac:dyDescent="0.15">
      <c r="B93" s="46"/>
      <c r="C93" s="46"/>
      <c r="D93" s="3" t="s">
        <v>307</v>
      </c>
      <c r="E93" s="11">
        <v>0.95</v>
      </c>
      <c r="F93" s="11">
        <v>1.2</v>
      </c>
      <c r="G93" s="13">
        <v>2</v>
      </c>
    </row>
    <row r="94" spans="2:7" x14ac:dyDescent="0.15">
      <c r="B94" s="46"/>
      <c r="C94" s="46"/>
      <c r="D94" s="3" t="s">
        <v>308</v>
      </c>
      <c r="E94" s="11">
        <v>1.4</v>
      </c>
      <c r="F94" s="11">
        <v>2.14</v>
      </c>
      <c r="G94" s="13">
        <v>1</v>
      </c>
    </row>
    <row r="95" spans="2:7" x14ac:dyDescent="0.15">
      <c r="B95" s="46"/>
      <c r="C95" s="46"/>
      <c r="D95" s="3" t="s">
        <v>309</v>
      </c>
      <c r="E95" s="11">
        <v>0.95</v>
      </c>
      <c r="F95" s="11">
        <v>1.2</v>
      </c>
      <c r="G95" s="13">
        <v>1.5</v>
      </c>
    </row>
    <row r="96" spans="2:7" x14ac:dyDescent="0.15">
      <c r="B96" s="46"/>
      <c r="C96" s="46"/>
      <c r="D96" s="3" t="s">
        <v>310</v>
      </c>
      <c r="E96" s="11">
        <v>1.5</v>
      </c>
      <c r="F96" s="11">
        <v>2.34</v>
      </c>
      <c r="G96" s="13">
        <v>2</v>
      </c>
    </row>
    <row r="97" spans="2:7" x14ac:dyDescent="0.15">
      <c r="B97" s="46"/>
      <c r="C97" s="46"/>
      <c r="D97" s="3" t="s">
        <v>311</v>
      </c>
      <c r="E97" s="11">
        <v>1.05</v>
      </c>
      <c r="F97" s="11">
        <v>1.6</v>
      </c>
      <c r="G97" s="13">
        <v>2</v>
      </c>
    </row>
    <row r="98" spans="2:7" x14ac:dyDescent="0.15">
      <c r="B98" s="46"/>
      <c r="C98" s="46"/>
      <c r="D98" s="3" t="s">
        <v>312</v>
      </c>
      <c r="E98" s="11">
        <v>1.5</v>
      </c>
      <c r="F98" s="11">
        <v>2.34</v>
      </c>
      <c r="G98" s="13">
        <v>1</v>
      </c>
    </row>
    <row r="99" spans="2:7" x14ac:dyDescent="0.15">
      <c r="B99" s="46"/>
      <c r="C99" s="46"/>
      <c r="D99" s="3" t="s">
        <v>313</v>
      </c>
      <c r="E99" s="11">
        <v>1.05</v>
      </c>
      <c r="F99" s="11">
        <v>1.6</v>
      </c>
      <c r="G99" s="13">
        <v>1.5</v>
      </c>
    </row>
    <row r="100" spans="2:7" x14ac:dyDescent="0.15">
      <c r="B100" s="46"/>
      <c r="C100" s="46"/>
      <c r="D100" s="3" t="s">
        <v>314</v>
      </c>
      <c r="E100" s="11">
        <v>1.5</v>
      </c>
      <c r="F100" s="11">
        <v>2.34</v>
      </c>
      <c r="G100" s="13">
        <v>2.5</v>
      </c>
    </row>
    <row r="101" spans="2:7" x14ac:dyDescent="0.15">
      <c r="B101" s="46"/>
      <c r="C101" s="46"/>
      <c r="D101" s="3" t="s">
        <v>315</v>
      </c>
      <c r="E101" s="11">
        <v>1.5</v>
      </c>
      <c r="F101" s="11">
        <v>2.34</v>
      </c>
      <c r="G101" s="13">
        <v>2.5</v>
      </c>
    </row>
    <row r="102" spans="2:7" x14ac:dyDescent="0.15">
      <c r="B102" s="46"/>
      <c r="C102" s="46"/>
      <c r="D102" s="3" t="s">
        <v>316</v>
      </c>
      <c r="E102" s="11">
        <v>1.5</v>
      </c>
      <c r="F102" s="11">
        <v>2.34</v>
      </c>
      <c r="G102" s="13">
        <v>2</v>
      </c>
    </row>
    <row r="103" spans="2:7" x14ac:dyDescent="0.15">
      <c r="B103" s="46"/>
      <c r="C103" s="46"/>
      <c r="D103" s="3" t="s">
        <v>317</v>
      </c>
      <c r="E103" s="11">
        <v>1.5</v>
      </c>
      <c r="F103" s="11">
        <v>2.34</v>
      </c>
      <c r="G103" s="13">
        <v>2</v>
      </c>
    </row>
    <row r="104" spans="2:7" x14ac:dyDescent="0.15">
      <c r="B104" s="46"/>
      <c r="C104" s="46"/>
      <c r="D104" s="3" t="s">
        <v>318</v>
      </c>
      <c r="E104" s="11">
        <v>1.65</v>
      </c>
      <c r="F104" s="11">
        <v>2.5099999999999998</v>
      </c>
      <c r="G104" s="13">
        <v>2</v>
      </c>
    </row>
    <row r="105" spans="2:7" x14ac:dyDescent="0.15">
      <c r="B105" s="46"/>
      <c r="C105" s="46"/>
      <c r="D105" s="3" t="s">
        <v>319</v>
      </c>
      <c r="E105" s="11">
        <v>1.1000000000000001</v>
      </c>
      <c r="F105" s="11">
        <v>1.75</v>
      </c>
      <c r="G105" s="13">
        <v>2</v>
      </c>
    </row>
    <row r="106" spans="2:7" x14ac:dyDescent="0.15">
      <c r="B106" s="46"/>
      <c r="C106" s="46"/>
      <c r="D106" s="3" t="s">
        <v>320</v>
      </c>
      <c r="E106" s="11">
        <v>1.65</v>
      </c>
      <c r="F106" s="11">
        <v>2.5099999999999998</v>
      </c>
      <c r="G106" s="13">
        <v>1</v>
      </c>
    </row>
    <row r="107" spans="2:7" x14ac:dyDescent="0.15">
      <c r="B107" s="46"/>
      <c r="C107" s="46"/>
      <c r="D107" s="3" t="s">
        <v>321</v>
      </c>
      <c r="E107" s="11">
        <v>1.1000000000000001</v>
      </c>
      <c r="F107" s="11">
        <v>1.75</v>
      </c>
      <c r="G107" s="13">
        <v>1.5</v>
      </c>
    </row>
    <row r="108" spans="2:7" x14ac:dyDescent="0.15">
      <c r="B108" s="46"/>
      <c r="C108" s="46"/>
      <c r="D108" s="3" t="s">
        <v>322</v>
      </c>
      <c r="E108" s="11">
        <v>1.1000000000000001</v>
      </c>
      <c r="F108" s="11">
        <v>1.75</v>
      </c>
      <c r="G108" s="13">
        <v>2</v>
      </c>
    </row>
    <row r="109" spans="2:7" x14ac:dyDescent="0.15">
      <c r="B109" s="46"/>
      <c r="C109" s="46"/>
      <c r="D109" s="3" t="s">
        <v>323</v>
      </c>
      <c r="E109" s="11">
        <v>1.1000000000000001</v>
      </c>
      <c r="F109" s="11">
        <v>1.75</v>
      </c>
      <c r="G109" s="13">
        <v>1.5</v>
      </c>
    </row>
  </sheetData>
  <sheetProtection sheet="1" objects="1" scenarios="1"/>
  <mergeCells count="17">
    <mergeCell ref="B74:B109"/>
    <mergeCell ref="C74:C91"/>
    <mergeCell ref="C92:C109"/>
    <mergeCell ref="C45:C61"/>
    <mergeCell ref="B45:B61"/>
    <mergeCell ref="B62:B73"/>
    <mergeCell ref="C62:C73"/>
    <mergeCell ref="B40:B41"/>
    <mergeCell ref="C40:C41"/>
    <mergeCell ref="C22:C30"/>
    <mergeCell ref="C31:C39"/>
    <mergeCell ref="B4:B17"/>
    <mergeCell ref="B18:B21"/>
    <mergeCell ref="B22:B39"/>
    <mergeCell ref="C4:C11"/>
    <mergeCell ref="C12:C17"/>
    <mergeCell ref="C18:C20"/>
  </mergeCells>
  <phoneticPr fontId="2"/>
  <pageMargins left="0.75" right="0.75" top="1" bottom="1" header="0.51200000000000001" footer="0.51200000000000001"/>
  <pageSetup paperSize="9" orientation="portrait" verticalDpi="1200" r:id="rId1"/>
  <headerFooter alignWithMargins="0"/>
  <rowBreaks count="1" manualBreakCount="1">
    <brk id="4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23</vt:i4>
      </vt:variant>
    </vt:vector>
  </HeadingPairs>
  <TitlesOfParts>
    <vt:vector size="27" baseType="lpstr">
      <vt:lpstr>説明</vt:lpstr>
      <vt:lpstr>土中埋込み用-支柱のみ</vt:lpstr>
      <vt:lpstr>土中埋込み用 -根巻きコンクリート補強</vt:lpstr>
      <vt:lpstr>LIST</vt:lpstr>
      <vt:lpstr>Alfa</vt:lpstr>
      <vt:lpstr>Bc</vt:lpstr>
      <vt:lpstr>CA</vt:lpstr>
      <vt:lpstr>CB</vt:lpstr>
      <vt:lpstr>CX</vt:lpstr>
      <vt:lpstr>'土中埋込み用 -根巻きコンクリート補強'!GNM</vt:lpstr>
      <vt:lpstr>GNM</vt:lpstr>
      <vt:lpstr>GNMC</vt:lpstr>
      <vt:lpstr>'土中埋込み用 -根巻きコンクリート補強'!GPA</vt:lpstr>
      <vt:lpstr>GPA</vt:lpstr>
      <vt:lpstr>'土中埋込み用 -根巻きコンクリート補強'!GPB</vt:lpstr>
      <vt:lpstr>GPB</vt:lpstr>
      <vt:lpstr>'土中埋込み用 -根巻きコンクリート補強'!GPH</vt:lpstr>
      <vt:lpstr>GPH</vt:lpstr>
      <vt:lpstr>'土中埋込み用 -根巻きコンクリート補強'!GPL</vt:lpstr>
      <vt:lpstr>GPL</vt:lpstr>
      <vt:lpstr>'土中埋込み用 -根巻きコンクリート補強'!GPX</vt:lpstr>
      <vt:lpstr>GPX</vt:lpstr>
      <vt:lpstr>'土中埋込み用 -根巻きコンクリート補強'!SLN</vt:lpstr>
      <vt:lpstr>SLN</vt:lpstr>
      <vt:lpstr>Tc</vt:lpstr>
      <vt:lpstr>THT</vt:lpstr>
      <vt:lpstr>Wc</vt:lpstr>
    </vt:vector>
  </TitlesOfParts>
  <Company>CIVILTEC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CIVILTEC</dc:creator>
  <cp:lastModifiedBy>Hirofumi Yokota</cp:lastModifiedBy>
  <cp:lastPrinted>2023-03-03T01:09:23Z</cp:lastPrinted>
  <dcterms:created xsi:type="dcterms:W3CDTF">2004-07-27T01:25:42Z</dcterms:created>
  <dcterms:modified xsi:type="dcterms:W3CDTF">2023-03-03T12:13:51Z</dcterms:modified>
</cp:coreProperties>
</file>